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8915" windowHeight="8505"/>
  </bookViews>
  <sheets>
    <sheet name="Sammendrag 2014" sheetId="4" r:id="rId1"/>
    <sheet name="Budsjett og regnskap 2014" sheetId="6" r:id="rId2"/>
    <sheet name="Utestående og fordringer" sheetId="8" r:id="rId3"/>
    <sheet name="Inntekter 2014" sheetId="3" r:id="rId4"/>
    <sheet name="Utgifter 2014" sheetId="1" r:id="rId5"/>
    <sheet name="Budsjett 2015" sheetId="7" r:id="rId6"/>
  </sheets>
  <externalReferences>
    <externalReference r:id="rId7"/>
  </externalReferences>
  <definedNames>
    <definedName name="_xlnm.Print_Area" localSheetId="5">'Budsjett 2015'!$A$1:$R$111</definedName>
    <definedName name="_xlnm.Print_Area" localSheetId="0">'Sammendrag 2014'!$A$1:$G$54</definedName>
    <definedName name="_xlnm.Print_Area" localSheetId="2">'Utestående og fordringer'!$A$1:$S$34</definedName>
  </definedNames>
  <calcPr calcId="145621"/>
</workbook>
</file>

<file path=xl/calcChain.xml><?xml version="1.0" encoding="utf-8"?>
<calcChain xmlns="http://schemas.openxmlformats.org/spreadsheetml/2006/main">
  <c r="C52" i="4" l="1"/>
  <c r="N12" i="8"/>
  <c r="E33" i="8" l="1"/>
  <c r="E25" i="8"/>
  <c r="P8" i="8" s="1"/>
  <c r="P12" i="8" s="1"/>
  <c r="G32" i="8"/>
  <c r="G31" i="8"/>
  <c r="E34" i="8" l="1"/>
  <c r="C16" i="8"/>
  <c r="M12" i="8"/>
  <c r="L12" i="8"/>
  <c r="H12" i="8"/>
  <c r="G12" i="8"/>
  <c r="C12" i="8"/>
  <c r="D11" i="8"/>
  <c r="D12" i="8" s="1"/>
  <c r="K10" i="8"/>
  <c r="K12" i="8" s="1"/>
  <c r="J10" i="8"/>
  <c r="J6" i="8"/>
  <c r="I3" i="8"/>
  <c r="I12" i="8" s="1"/>
  <c r="F3" i="8"/>
  <c r="F12" i="8" s="1"/>
  <c r="E3" i="8"/>
  <c r="E12" i="8" s="1"/>
  <c r="D16" i="8" l="1"/>
  <c r="J12" i="8"/>
  <c r="E16" i="8"/>
  <c r="F16" i="8" s="1"/>
  <c r="G16" i="8" s="1"/>
  <c r="H16" i="8" s="1"/>
  <c r="I16" i="8" s="1"/>
  <c r="O109" i="7"/>
  <c r="O101" i="7"/>
  <c r="O93" i="7"/>
  <c r="O88" i="7"/>
  <c r="O82" i="7"/>
  <c r="O74" i="7"/>
  <c r="O67" i="7"/>
  <c r="O54" i="7"/>
  <c r="O61" i="7"/>
  <c r="O38" i="7"/>
  <c r="O21" i="7"/>
  <c r="O19" i="7"/>
  <c r="O18" i="7"/>
  <c r="L19" i="7"/>
  <c r="J18" i="7"/>
  <c r="L18" i="7" s="1"/>
  <c r="O12" i="7"/>
  <c r="O11" i="7"/>
  <c r="O63" i="7" l="1"/>
  <c r="J16" i="8"/>
  <c r="K16" i="8" s="1"/>
  <c r="L16" i="8" s="1"/>
  <c r="M16" i="8" s="1"/>
  <c r="N16" i="8" s="1"/>
  <c r="O16" i="8" s="1"/>
  <c r="P16" i="8" s="1"/>
  <c r="O111" i="7"/>
  <c r="O22" i="7"/>
  <c r="O26" i="7"/>
  <c r="O27" i="7" s="1"/>
  <c r="O10" i="7"/>
  <c r="O8" i="7"/>
  <c r="O6" i="7"/>
  <c r="I109" i="7"/>
  <c r="F108" i="7"/>
  <c r="F107" i="7"/>
  <c r="F106" i="7"/>
  <c r="F105" i="7"/>
  <c r="I101" i="7"/>
  <c r="F100" i="7"/>
  <c r="F99" i="7"/>
  <c r="F98" i="7"/>
  <c r="F97" i="7"/>
  <c r="F96" i="7"/>
  <c r="F95" i="7"/>
  <c r="F92" i="7"/>
  <c r="I91" i="7"/>
  <c r="F91" i="7"/>
  <c r="I90" i="7"/>
  <c r="F90" i="7"/>
  <c r="I88" i="7"/>
  <c r="F87" i="7"/>
  <c r="F86" i="7"/>
  <c r="F85" i="7"/>
  <c r="I82" i="7"/>
  <c r="F81" i="7"/>
  <c r="F80" i="7"/>
  <c r="F79" i="7"/>
  <c r="I74" i="7"/>
  <c r="F73" i="7"/>
  <c r="F72" i="7"/>
  <c r="F71" i="7"/>
  <c r="F70" i="7"/>
  <c r="F69" i="7"/>
  <c r="I67" i="7"/>
  <c r="F66" i="7"/>
  <c r="F67" i="7" s="1"/>
  <c r="I61" i="7"/>
  <c r="F60" i="7"/>
  <c r="F59" i="7"/>
  <c r="F58" i="7"/>
  <c r="F57" i="7"/>
  <c r="I54" i="7"/>
  <c r="I63" i="7" s="1"/>
  <c r="F53" i="7"/>
  <c r="F52" i="7"/>
  <c r="F51" i="7"/>
  <c r="F50" i="7"/>
  <c r="F49" i="7"/>
  <c r="F48" i="7"/>
  <c r="F47" i="7"/>
  <c r="I37" i="7"/>
  <c r="F36" i="7"/>
  <c r="I35" i="7"/>
  <c r="F35" i="7"/>
  <c r="F34" i="7"/>
  <c r="F33" i="7"/>
  <c r="F32" i="7"/>
  <c r="I30" i="7"/>
  <c r="F29" i="7"/>
  <c r="F30" i="7" s="1"/>
  <c r="I26" i="7"/>
  <c r="F25" i="7"/>
  <c r="I24" i="7"/>
  <c r="F24" i="7"/>
  <c r="F21" i="7"/>
  <c r="F20" i="7"/>
  <c r="I18" i="7"/>
  <c r="I22" i="7" s="1"/>
  <c r="F18" i="7"/>
  <c r="I15" i="7"/>
  <c r="I14" i="7"/>
  <c r="I12" i="7"/>
  <c r="I11" i="7"/>
  <c r="I10" i="7"/>
  <c r="I9" i="7"/>
  <c r="L8" i="7"/>
  <c r="I8" i="7"/>
  <c r="F8" i="7"/>
  <c r="L7" i="7"/>
  <c r="L6" i="7"/>
  <c r="I6" i="7"/>
  <c r="F6" i="7"/>
  <c r="F16" i="7" s="1"/>
  <c r="I38" i="7" l="1"/>
  <c r="I27" i="7"/>
  <c r="I93" i="7"/>
  <c r="I111" i="7" s="1"/>
  <c r="O16" i="7"/>
  <c r="O40" i="7" s="1"/>
  <c r="I16" i="7"/>
  <c r="I40" i="7" s="1"/>
  <c r="F88" i="7"/>
  <c r="F74" i="7"/>
  <c r="F22" i="7"/>
  <c r="F54" i="7"/>
  <c r="F38" i="7"/>
  <c r="F61" i="7"/>
  <c r="F93" i="7"/>
  <c r="F101" i="7"/>
  <c r="F27" i="7"/>
  <c r="F82" i="7"/>
  <c r="F109" i="7"/>
  <c r="I100" i="6"/>
  <c r="I73" i="6"/>
  <c r="U101" i="3"/>
  <c r="J18" i="6"/>
  <c r="L7" i="6"/>
  <c r="L8" i="6"/>
  <c r="L6" i="6"/>
  <c r="G101" i="3"/>
  <c r="L29" i="7" l="1"/>
  <c r="L30" i="7" s="1"/>
  <c r="F30" i="4"/>
  <c r="L28" i="6"/>
  <c r="L29" i="6" s="1"/>
  <c r="F40" i="7"/>
  <c r="F63" i="7"/>
  <c r="F111" i="7" s="1"/>
  <c r="I25" i="6"/>
  <c r="I108" i="6"/>
  <c r="F107" i="6"/>
  <c r="F106" i="6"/>
  <c r="F105" i="6"/>
  <c r="F104" i="6"/>
  <c r="F99" i="6"/>
  <c r="F98" i="6"/>
  <c r="F97" i="6"/>
  <c r="F96" i="6"/>
  <c r="F95" i="6"/>
  <c r="F94" i="6"/>
  <c r="F91" i="6"/>
  <c r="I90" i="6"/>
  <c r="F90" i="6"/>
  <c r="I89" i="6"/>
  <c r="F89" i="6"/>
  <c r="I87" i="6"/>
  <c r="F86" i="6"/>
  <c r="F85" i="6"/>
  <c r="F84" i="6"/>
  <c r="I81" i="6"/>
  <c r="F80" i="6"/>
  <c r="F79" i="6"/>
  <c r="F78" i="6"/>
  <c r="F72" i="6"/>
  <c r="F71" i="6"/>
  <c r="F70" i="6"/>
  <c r="F69" i="6"/>
  <c r="F68" i="6"/>
  <c r="I66" i="6"/>
  <c r="F65" i="6"/>
  <c r="F66" i="6" s="1"/>
  <c r="I60" i="6"/>
  <c r="F59" i="6"/>
  <c r="F58" i="6"/>
  <c r="F57" i="6"/>
  <c r="F56" i="6"/>
  <c r="I53" i="6"/>
  <c r="I62" i="6" s="1"/>
  <c r="F52" i="6"/>
  <c r="F51" i="6"/>
  <c r="F50" i="6"/>
  <c r="F49" i="6"/>
  <c r="F48" i="6"/>
  <c r="F47" i="6"/>
  <c r="F46" i="6"/>
  <c r="I36" i="6"/>
  <c r="F35" i="6"/>
  <c r="I34" i="6"/>
  <c r="F34" i="6"/>
  <c r="F33" i="6"/>
  <c r="F32" i="6"/>
  <c r="F31" i="6"/>
  <c r="I29" i="6"/>
  <c r="F28" i="6"/>
  <c r="F29" i="6" s="1"/>
  <c r="F24" i="6"/>
  <c r="I23" i="6"/>
  <c r="I26" i="6" s="1"/>
  <c r="F23" i="6"/>
  <c r="F20" i="6"/>
  <c r="F19" i="6"/>
  <c r="I18" i="6"/>
  <c r="I21" i="6" s="1"/>
  <c r="F18" i="6"/>
  <c r="I15" i="6"/>
  <c r="I14" i="6"/>
  <c r="I12" i="6"/>
  <c r="I11" i="6"/>
  <c r="I10" i="6"/>
  <c r="I9" i="6"/>
  <c r="I8" i="6"/>
  <c r="F8" i="6"/>
  <c r="I6" i="6"/>
  <c r="F6" i="6"/>
  <c r="J4" i="4"/>
  <c r="C51" i="4" s="1"/>
  <c r="I4" i="4"/>
  <c r="C50" i="4" s="1"/>
  <c r="F52" i="1"/>
  <c r="C6" i="4" s="1"/>
  <c r="C4" i="4"/>
  <c r="F99" i="3"/>
  <c r="F100" i="3"/>
  <c r="G49" i="1"/>
  <c r="F91" i="3"/>
  <c r="F96" i="3"/>
  <c r="F97" i="3"/>
  <c r="F98" i="3"/>
  <c r="H101" i="3"/>
  <c r="L9" i="7" s="1"/>
  <c r="I101" i="3"/>
  <c r="J101" i="3"/>
  <c r="L11" i="7" s="1"/>
  <c r="K101" i="3"/>
  <c r="L101" i="3"/>
  <c r="M101" i="3"/>
  <c r="N101" i="3"/>
  <c r="O101" i="3"/>
  <c r="P101" i="3"/>
  <c r="Q101" i="3"/>
  <c r="R101" i="3"/>
  <c r="S101" i="3"/>
  <c r="T101" i="3"/>
  <c r="V101" i="3"/>
  <c r="W101" i="3"/>
  <c r="X101" i="3"/>
  <c r="Y101" i="3"/>
  <c r="Z101" i="3"/>
  <c r="AA101" i="3"/>
  <c r="E101" i="3"/>
  <c r="C5" i="4" s="1"/>
  <c r="I16" i="6" l="1"/>
  <c r="C53" i="4"/>
  <c r="F16" i="6"/>
  <c r="I92" i="6"/>
  <c r="I110" i="6" s="1"/>
  <c r="I37" i="6"/>
  <c r="F29" i="4"/>
  <c r="L34" i="7"/>
  <c r="L33" i="6"/>
  <c r="L18" i="6"/>
  <c r="L37" i="7"/>
  <c r="L36" i="6"/>
  <c r="L33" i="7"/>
  <c r="L32" i="6"/>
  <c r="L23" i="6"/>
  <c r="L24" i="7"/>
  <c r="L15" i="6"/>
  <c r="L15" i="7"/>
  <c r="L11" i="6"/>
  <c r="L35" i="7"/>
  <c r="L34" i="6"/>
  <c r="L25" i="6"/>
  <c r="L26" i="7"/>
  <c r="L19" i="6"/>
  <c r="L20" i="7"/>
  <c r="L13" i="6"/>
  <c r="L13" i="7"/>
  <c r="L24" i="6"/>
  <c r="L25" i="7"/>
  <c r="L12" i="6"/>
  <c r="L12" i="7"/>
  <c r="L36" i="7"/>
  <c r="L35" i="6"/>
  <c r="L32" i="7"/>
  <c r="L31" i="6"/>
  <c r="L20" i="6"/>
  <c r="L21" i="7"/>
  <c r="L14" i="6"/>
  <c r="L14" i="7"/>
  <c r="L10" i="6"/>
  <c r="L10" i="7"/>
  <c r="L9" i="6"/>
  <c r="F101" i="3"/>
  <c r="F81" i="6"/>
  <c r="F87" i="6"/>
  <c r="F21" i="6"/>
  <c r="F53" i="6"/>
  <c r="F26" i="6"/>
  <c r="F37" i="6"/>
  <c r="F60" i="6"/>
  <c r="F73" i="6"/>
  <c r="F108" i="6"/>
  <c r="F92" i="6"/>
  <c r="F100" i="6"/>
  <c r="I39" i="6"/>
  <c r="G48" i="1"/>
  <c r="G47" i="1"/>
  <c r="L21" i="6" l="1"/>
  <c r="L16" i="6"/>
  <c r="L39" i="6" s="1"/>
  <c r="L26" i="6"/>
  <c r="L16" i="7"/>
  <c r="L38" i="7"/>
  <c r="L27" i="7"/>
  <c r="L37" i="6"/>
  <c r="L22" i="7"/>
  <c r="F39" i="6"/>
  <c r="F62" i="6"/>
  <c r="F110" i="6" s="1"/>
  <c r="F90" i="3"/>
  <c r="G46" i="1"/>
  <c r="L40" i="7" l="1"/>
  <c r="F93" i="3"/>
  <c r="F92" i="3"/>
  <c r="E12" i="4"/>
  <c r="E13" i="4"/>
  <c r="E11" i="4"/>
  <c r="E16" i="4" l="1"/>
  <c r="F89" i="3"/>
  <c r="I52" i="1" l="1"/>
  <c r="L48" i="7" s="1"/>
  <c r="J52" i="1"/>
  <c r="K52" i="1"/>
  <c r="L52" i="1"/>
  <c r="M52" i="1"/>
  <c r="N52" i="1"/>
  <c r="O52" i="1"/>
  <c r="P52" i="1"/>
  <c r="Q52" i="1"/>
  <c r="R52" i="1"/>
  <c r="S52" i="1"/>
  <c r="T52" i="1"/>
  <c r="U52" i="1"/>
  <c r="V52" i="1"/>
  <c r="W52" i="1"/>
  <c r="X52" i="1"/>
  <c r="Y52" i="1"/>
  <c r="Z52" i="1"/>
  <c r="AA52" i="1"/>
  <c r="AB52" i="1"/>
  <c r="AC52" i="1"/>
  <c r="AD52" i="1"/>
  <c r="AE52" i="1"/>
  <c r="AF52" i="1"/>
  <c r="AG52" i="1"/>
  <c r="AH52" i="1"/>
  <c r="AI52" i="1"/>
  <c r="AJ52" i="1"/>
  <c r="AK52" i="1"/>
  <c r="AL52" i="1"/>
  <c r="AM52" i="1"/>
  <c r="AN52" i="1"/>
  <c r="AO52" i="1"/>
  <c r="AP52" i="1"/>
  <c r="AQ52" i="1"/>
  <c r="AR52" i="1"/>
  <c r="H52" i="1"/>
  <c r="G44" i="1"/>
  <c r="G45" i="1"/>
  <c r="G43" i="1"/>
  <c r="G41" i="1"/>
  <c r="G42" i="1"/>
  <c r="G40" i="1"/>
  <c r="L108" i="7" l="1"/>
  <c r="L107" i="6"/>
  <c r="C33" i="4"/>
  <c r="L96" i="7"/>
  <c r="L95" i="6"/>
  <c r="L81" i="7"/>
  <c r="L80" i="6"/>
  <c r="L73" i="7"/>
  <c r="L72" i="6"/>
  <c r="L57" i="6"/>
  <c r="L58" i="7"/>
  <c r="C36" i="4"/>
  <c r="L99" i="7"/>
  <c r="L98" i="6"/>
  <c r="L87" i="7"/>
  <c r="L86" i="6"/>
  <c r="L72" i="7"/>
  <c r="L71" i="6"/>
  <c r="L56" i="6"/>
  <c r="L57" i="7"/>
  <c r="L49" i="6"/>
  <c r="L50" i="7"/>
  <c r="L106" i="7"/>
  <c r="L105" i="6"/>
  <c r="C35" i="4"/>
  <c r="L98" i="7"/>
  <c r="L97" i="6"/>
  <c r="L92" i="7"/>
  <c r="L91" i="6"/>
  <c r="L86" i="7"/>
  <c r="L85" i="6"/>
  <c r="L79" i="7"/>
  <c r="L78" i="6"/>
  <c r="L71" i="7"/>
  <c r="L70" i="6"/>
  <c r="L59" i="6"/>
  <c r="L60" i="7"/>
  <c r="L52" i="6"/>
  <c r="L53" i="7"/>
  <c r="L48" i="6"/>
  <c r="L49" i="7"/>
  <c r="C37" i="4"/>
  <c r="L100" i="7"/>
  <c r="L99" i="6"/>
  <c r="L90" i="7"/>
  <c r="L89" i="6"/>
  <c r="L69" i="7"/>
  <c r="L68" i="6"/>
  <c r="L50" i="6"/>
  <c r="L51" i="7"/>
  <c r="L107" i="7"/>
  <c r="L106" i="6"/>
  <c r="C32" i="4"/>
  <c r="L95" i="7"/>
  <c r="L94" i="6"/>
  <c r="L80" i="7"/>
  <c r="L79" i="6"/>
  <c r="C26" i="4"/>
  <c r="L66" i="7"/>
  <c r="L67" i="7" s="1"/>
  <c r="L65" i="6"/>
  <c r="L66" i="6" s="1"/>
  <c r="L47" i="7"/>
  <c r="L46" i="6"/>
  <c r="L105" i="7"/>
  <c r="L109" i="7" s="1"/>
  <c r="L104" i="6"/>
  <c r="L108" i="6" s="1"/>
  <c r="C34" i="4"/>
  <c r="L97" i="7"/>
  <c r="L96" i="6"/>
  <c r="L91" i="7"/>
  <c r="L90" i="6"/>
  <c r="L85" i="7"/>
  <c r="L84" i="6"/>
  <c r="C28" i="4"/>
  <c r="L77" i="7"/>
  <c r="L76" i="6"/>
  <c r="L70" i="7"/>
  <c r="L69" i="6"/>
  <c r="L58" i="6"/>
  <c r="L59" i="7"/>
  <c r="L51" i="6"/>
  <c r="L52" i="7"/>
  <c r="L47" i="6"/>
  <c r="G52" i="1"/>
  <c r="C31" i="4"/>
  <c r="C27" i="4"/>
  <c r="C23" i="4"/>
  <c r="C29" i="4"/>
  <c r="C22" i="4"/>
  <c r="C38" i="4"/>
  <c r="C30" i="4"/>
  <c r="F82" i="3"/>
  <c r="F84" i="3"/>
  <c r="F79" i="3"/>
  <c r="F80" i="3"/>
  <c r="F81" i="3"/>
  <c r="F83" i="3"/>
  <c r="F85" i="3"/>
  <c r="F86" i="3"/>
  <c r="G39" i="1"/>
  <c r="F74" i="3"/>
  <c r="F75" i="3"/>
  <c r="F76" i="3"/>
  <c r="F77" i="3"/>
  <c r="F78" i="3"/>
  <c r="F87" i="3"/>
  <c r="F88" i="3"/>
  <c r="L60" i="6" l="1"/>
  <c r="L61" i="7"/>
  <c r="L73" i="6"/>
  <c r="L82" i="7"/>
  <c r="L87" i="6"/>
  <c r="L100" i="6"/>
  <c r="L74" i="7"/>
  <c r="L53" i="6"/>
  <c r="L62" i="6" s="1"/>
  <c r="L88" i="7"/>
  <c r="L101" i="7"/>
  <c r="L92" i="6"/>
  <c r="L54" i="7"/>
  <c r="L63" i="7" s="1"/>
  <c r="L111" i="7" s="1"/>
  <c r="L93" i="7"/>
  <c r="L81" i="6"/>
  <c r="C39" i="4"/>
  <c r="C24" i="4"/>
  <c r="G38" i="1"/>
  <c r="L110" i="6" l="1"/>
  <c r="F66" i="3"/>
  <c r="G36" i="1"/>
  <c r="G37" i="1"/>
  <c r="G35" i="1"/>
  <c r="F68" i="3"/>
  <c r="F69" i="3"/>
  <c r="F70" i="3"/>
  <c r="F71" i="3"/>
  <c r="F72" i="3"/>
  <c r="G34" i="1"/>
  <c r="F62" i="3" l="1"/>
  <c r="F63" i="3"/>
  <c r="F64" i="3"/>
  <c r="F65" i="3"/>
  <c r="F60" i="3"/>
  <c r="F61" i="3"/>
  <c r="F67" i="3"/>
  <c r="F73" i="3"/>
  <c r="G30" i="1"/>
  <c r="G31" i="1"/>
  <c r="G32" i="1"/>
  <c r="G33" i="1"/>
  <c r="F56" i="3"/>
  <c r="F57" i="3"/>
  <c r="F58" i="3"/>
  <c r="F59" i="3"/>
  <c r="G29" i="1" l="1"/>
  <c r="G26" i="1" l="1"/>
  <c r="G27" i="1"/>
  <c r="G28" i="1"/>
  <c r="G23" i="1"/>
  <c r="G24" i="1"/>
  <c r="G25" i="1"/>
  <c r="C16" i="4" l="1"/>
  <c r="K4" i="4"/>
  <c r="G22" i="1"/>
  <c r="F48" i="3" l="1"/>
  <c r="F49" i="3"/>
  <c r="F50" i="3"/>
  <c r="F51" i="3"/>
  <c r="F52" i="3"/>
  <c r="F53" i="3"/>
  <c r="F54" i="3"/>
  <c r="F55" i="3"/>
  <c r="F94" i="3"/>
  <c r="F95" i="3"/>
  <c r="F47" i="3"/>
  <c r="F46" i="3"/>
  <c r="G21" i="1" l="1"/>
  <c r="G20" i="1"/>
  <c r="G18" i="1"/>
  <c r="G19" i="1"/>
  <c r="F40" i="3"/>
  <c r="F41" i="3"/>
  <c r="F42" i="3"/>
  <c r="F43" i="3"/>
  <c r="F44" i="3"/>
  <c r="F45" i="3"/>
  <c r="F39" i="3"/>
  <c r="F38" i="3"/>
  <c r="F37" i="3"/>
  <c r="F36" i="3"/>
  <c r="F35" i="3"/>
  <c r="G17" i="1" l="1"/>
  <c r="F34" i="3"/>
  <c r="F32" i="3"/>
  <c r="F33" i="3"/>
  <c r="G16" i="1"/>
  <c r="F4" i="3"/>
  <c r="F5" i="3"/>
  <c r="F6" i="3"/>
  <c r="F8" i="3"/>
  <c r="F9" i="3"/>
  <c r="F10" i="3"/>
  <c r="F11" i="3"/>
  <c r="F12" i="3"/>
  <c r="F13" i="3"/>
  <c r="F14" i="3"/>
  <c r="F15" i="3"/>
  <c r="F16" i="3"/>
  <c r="F17" i="3"/>
  <c r="F18" i="3"/>
  <c r="F19" i="3"/>
  <c r="F20" i="3"/>
  <c r="F21" i="3"/>
  <c r="F22" i="3"/>
  <c r="F23" i="3"/>
  <c r="F24" i="3"/>
  <c r="F25" i="3"/>
  <c r="F26" i="3"/>
  <c r="F27" i="3"/>
  <c r="F28" i="3"/>
  <c r="F29" i="3"/>
  <c r="F30" i="3"/>
  <c r="F31" i="3"/>
  <c r="F7" i="3"/>
  <c r="G9" i="1" l="1"/>
  <c r="G13" i="1" l="1"/>
  <c r="G15" i="1"/>
  <c r="G14" i="1"/>
  <c r="G12" i="1" l="1"/>
  <c r="G11" i="1"/>
  <c r="G10" i="1"/>
  <c r="G8" i="1" l="1"/>
  <c r="G7" i="1"/>
  <c r="G6" i="1" l="1"/>
  <c r="F28" i="4" l="1"/>
  <c r="G5" i="1"/>
  <c r="C7" i="4" l="1"/>
  <c r="AT4" i="1" l="1"/>
  <c r="J1" i="3"/>
  <c r="W1" i="3"/>
  <c r="S1" i="3"/>
  <c r="P1" i="3"/>
  <c r="F31" i="4" l="1"/>
  <c r="F27" i="4"/>
  <c r="F42" i="4" l="1"/>
  <c r="G31" i="4" s="1"/>
  <c r="C40" i="4" s="1"/>
  <c r="AT52" i="1"/>
  <c r="C42" i="4" l="1"/>
  <c r="F47" i="4"/>
  <c r="F46" i="4" s="1"/>
  <c r="F53" i="4" s="1"/>
</calcChain>
</file>

<file path=xl/comments1.xml><?xml version="1.0" encoding="utf-8"?>
<comments xmlns="http://schemas.openxmlformats.org/spreadsheetml/2006/main">
  <authors>
    <author>Ingrid Slungaard Myklebust</author>
  </authors>
  <commentList>
    <comment ref="D27" authorId="0">
      <text>
        <r>
          <rPr>
            <b/>
            <sz val="9"/>
            <color indexed="81"/>
            <rFont val="Tahoma"/>
            <family val="2"/>
          </rPr>
          <t>Ingrid Slungaard Myklebust:</t>
        </r>
        <r>
          <rPr>
            <sz val="9"/>
            <color indexed="81"/>
            <rFont val="Tahoma"/>
            <family val="2"/>
          </rPr>
          <t xml:space="preserve">
Betalt kontant av 
Liv og Vegard Heide
Laila Moen
Ingrid Berg
Audun Sødahl
Olav Skundberg
Gunnar Austrheim
Jon Petter Myklebust
Ingrid Slungaard Myklebust
Anders Myklebust
Runar Osen
Dag Hara
Andre Rostrup
</t>
        </r>
      </text>
    </comment>
    <comment ref="G36" authorId="0">
      <text>
        <r>
          <rPr>
            <b/>
            <sz val="9"/>
            <color indexed="81"/>
            <rFont val="Tahoma"/>
            <family val="2"/>
          </rPr>
          <t>Ingrid Slungaard Myklebust:</t>
        </r>
        <r>
          <rPr>
            <sz val="9"/>
            <color indexed="81"/>
            <rFont val="Tahoma"/>
            <family val="2"/>
          </rPr>
          <t xml:space="preserve">
Nb. Kerstin Monsees har betalt inn kontingent 3/3-14. Kontingent tilbakebetalt 28/4-14.</t>
        </r>
      </text>
    </comment>
    <comment ref="G101" authorId="0">
      <text>
        <r>
          <rPr>
            <b/>
            <sz val="9"/>
            <color indexed="81"/>
            <rFont val="Tahoma"/>
            <family val="2"/>
          </rPr>
          <t>Ingrid Slungaard Myklebust:</t>
        </r>
        <r>
          <rPr>
            <sz val="9"/>
            <color indexed="81"/>
            <rFont val="Tahoma"/>
            <family val="2"/>
          </rPr>
          <t xml:space="preserve">
Kjerstin Monsees betalte inn medlemsavgift 2 ggr. Kr 400 tilbakebetalt til henne 28/4-14.</t>
        </r>
      </text>
    </comment>
  </commentList>
</comments>
</file>

<file path=xl/sharedStrings.xml><?xml version="1.0" encoding="utf-8"?>
<sst xmlns="http://schemas.openxmlformats.org/spreadsheetml/2006/main" count="874" uniqueCount="422">
  <si>
    <t>Detajlerte Utgifter</t>
  </si>
  <si>
    <t>Båt</t>
  </si>
  <si>
    <t>Naust</t>
  </si>
  <si>
    <t>Forsikr</t>
  </si>
  <si>
    <t>Vedlikehold</t>
  </si>
  <si>
    <t xml:space="preserve">Sjøset </t>
  </si>
  <si>
    <t>Sikr.</t>
  </si>
  <si>
    <t>Info</t>
  </si>
  <si>
    <t>Kystl</t>
  </si>
  <si>
    <t>Havn</t>
  </si>
  <si>
    <t>Rekv</t>
  </si>
  <si>
    <t>Kart</t>
  </si>
  <si>
    <t>Kurs</t>
  </si>
  <si>
    <t>Drivs</t>
  </si>
  <si>
    <t>Gebyr</t>
  </si>
  <si>
    <t>Extra</t>
  </si>
  <si>
    <t>Bilag Nr.</t>
  </si>
  <si>
    <t>Dato</t>
  </si>
  <si>
    <t>Mottaker</t>
  </si>
  <si>
    <t>Bank</t>
  </si>
  <si>
    <t>Total</t>
  </si>
  <si>
    <t>1.a</t>
  </si>
  <si>
    <t>1.b</t>
  </si>
  <si>
    <t>1.c</t>
  </si>
  <si>
    <t>1.d</t>
  </si>
  <si>
    <t>1.e</t>
  </si>
  <si>
    <t>1.f</t>
  </si>
  <si>
    <t>1.g</t>
  </si>
  <si>
    <t>2.a</t>
  </si>
  <si>
    <t>2.b</t>
  </si>
  <si>
    <t>2.c</t>
  </si>
  <si>
    <t>2.d</t>
  </si>
  <si>
    <t>4.a</t>
  </si>
  <si>
    <t>4.b</t>
  </si>
  <si>
    <t>4.c</t>
  </si>
  <si>
    <t>4.d</t>
  </si>
  <si>
    <t>4.e</t>
  </si>
  <si>
    <t>6.a</t>
  </si>
  <si>
    <t>6.b</t>
  </si>
  <si>
    <t>6.c</t>
  </si>
  <si>
    <t>7.a</t>
  </si>
  <si>
    <t>7.b</t>
  </si>
  <si>
    <t>7.c</t>
  </si>
  <si>
    <t>8.a</t>
  </si>
  <si>
    <t>8.b</t>
  </si>
  <si>
    <t>8.c</t>
  </si>
  <si>
    <t>15.a</t>
  </si>
  <si>
    <t>15.b</t>
  </si>
  <si>
    <t>15.c</t>
  </si>
  <si>
    <t>15.d</t>
  </si>
  <si>
    <t>post</t>
  </si>
  <si>
    <t>Inntekter (oversikt)</t>
  </si>
  <si>
    <t>Medlemmer</t>
  </si>
  <si>
    <t>antall</t>
  </si>
  <si>
    <t>à</t>
  </si>
  <si>
    <t>langtur/heldag  Livs</t>
  </si>
  <si>
    <t xml:space="preserve">    "         "      medl.</t>
  </si>
  <si>
    <t>langtur/heldag  ikke medl.</t>
  </si>
  <si>
    <t>småturer</t>
  </si>
  <si>
    <t>nye livsvarige medl.</t>
  </si>
  <si>
    <t>gjenstående avgifter</t>
  </si>
  <si>
    <t>1.h</t>
  </si>
  <si>
    <t>gjester</t>
  </si>
  <si>
    <t>subtotal</t>
  </si>
  <si>
    <t>avgifter</t>
  </si>
  <si>
    <t>gjenstående avg.</t>
  </si>
  <si>
    <t>støtte for kurs</t>
  </si>
  <si>
    <t>Samarbeidspartnere</t>
  </si>
  <si>
    <t>3.a</t>
  </si>
  <si>
    <t>utleie båt</t>
  </si>
  <si>
    <t>3.b</t>
  </si>
  <si>
    <t>bufferkonto</t>
  </si>
  <si>
    <t>Sponsor</t>
  </si>
  <si>
    <t>Andre</t>
  </si>
  <si>
    <t>5.a</t>
  </si>
  <si>
    <t>kafédrift</t>
  </si>
  <si>
    <t>5.b</t>
  </si>
  <si>
    <t>renter</t>
  </si>
  <si>
    <t>5.c</t>
  </si>
  <si>
    <t>utleie naust/bu</t>
  </si>
  <si>
    <t>5.d</t>
  </si>
  <si>
    <t>depositum (nøkkel, osv.)</t>
  </si>
  <si>
    <t>5.e</t>
  </si>
  <si>
    <t>annet</t>
  </si>
  <si>
    <t>Sum inntekter</t>
  </si>
  <si>
    <t>Utgifter (oversikt)</t>
  </si>
  <si>
    <t>Grunninvesteringer</t>
  </si>
  <si>
    <t>skrog</t>
  </si>
  <si>
    <t>seglet</t>
  </si>
  <si>
    <t>motor / el.anlegg</t>
  </si>
  <si>
    <t>sikkerhetutstyr / navigasjonutstyr</t>
  </si>
  <si>
    <t>pram</t>
  </si>
  <si>
    <t>løs innredning</t>
  </si>
  <si>
    <t>småutstyr / annet</t>
  </si>
  <si>
    <t>grunnarbeid/mur</t>
  </si>
  <si>
    <t>tak og kledning</t>
  </si>
  <si>
    <t>flytting</t>
  </si>
  <si>
    <t>Delsum</t>
  </si>
  <si>
    <t>Driftsutgifter</t>
  </si>
  <si>
    <t>Forsikring (båt og naust)</t>
  </si>
  <si>
    <t>segl og rigg</t>
  </si>
  <si>
    <t>motor</t>
  </si>
  <si>
    <t>naust</t>
  </si>
  <si>
    <t>div. dugnadsutgifter</t>
  </si>
  <si>
    <t>Sjøsetting (kran, osv)</t>
  </si>
  <si>
    <t>Sikkerhetsutstyr</t>
  </si>
  <si>
    <t>sjekk redningsflåte</t>
  </si>
  <si>
    <t>VHF</t>
  </si>
  <si>
    <t>Informasjon, brosjyre, osv</t>
  </si>
  <si>
    <t>trykk</t>
  </si>
  <si>
    <t>nettside, serverleie</t>
  </si>
  <si>
    <t>Kystlaget</t>
  </si>
  <si>
    <t>bua i Grønnskuret</t>
  </si>
  <si>
    <t>flytebrygga</t>
  </si>
  <si>
    <t>annet, overf.</t>
  </si>
  <si>
    <t>-</t>
  </si>
  <si>
    <t>Rekvisita, div. utstyr</t>
  </si>
  <si>
    <t>Sjøkart, navigasjonsbøker</t>
  </si>
  <si>
    <t>Diesel / propan</t>
  </si>
  <si>
    <t>Gebyrer</t>
  </si>
  <si>
    <t>Ekstraordinære utgifter</t>
  </si>
  <si>
    <t>mat/drikke/medlemspleie</t>
  </si>
  <si>
    <t>nøkkelsystem, nøkler</t>
  </si>
  <si>
    <t>regatta</t>
  </si>
  <si>
    <t>Sum utgifter</t>
  </si>
  <si>
    <t>Detaljerte Inntekter</t>
  </si>
  <si>
    <t>Medlemmer/turer</t>
  </si>
  <si>
    <t>Utleie</t>
  </si>
  <si>
    <t>Sp</t>
  </si>
  <si>
    <t>Betaler</t>
  </si>
  <si>
    <t>3b</t>
  </si>
  <si>
    <t>Kystlaget Trondhjem</t>
  </si>
  <si>
    <t>Kommentar</t>
  </si>
  <si>
    <t>SUM:</t>
  </si>
  <si>
    <t>=</t>
  </si>
  <si>
    <t>Avsjekk
Sum posteringer</t>
  </si>
  <si>
    <t xml:space="preserve"> Sum [kr]</t>
  </si>
  <si>
    <t>+</t>
  </si>
  <si>
    <t>B Iversen</t>
  </si>
  <si>
    <t>årskontigent-voksen</t>
  </si>
  <si>
    <t>årskontigent-ungdom</t>
  </si>
  <si>
    <t>Frakt redningsflåter eks moms</t>
  </si>
  <si>
    <t xml:space="preserve">Moms for frakt redningsflåter </t>
  </si>
  <si>
    <t>Diesel og gearolje</t>
  </si>
  <si>
    <t>Industri- og Marindiesel AS</t>
  </si>
  <si>
    <t>Leie flytebrygge sommer 2013</t>
  </si>
  <si>
    <t>Mørenot Skjervøy</t>
  </si>
  <si>
    <t>Service Redningsflåten</t>
  </si>
  <si>
    <t>Gunnar Austrheim</t>
  </si>
  <si>
    <t>tilbakebet av faktura for 1 l.BORACOL til båten ved "trebåten på Nesset"</t>
  </si>
  <si>
    <t>Forsikring</t>
  </si>
  <si>
    <t>TRYG Forsikring</t>
  </si>
  <si>
    <t>Vin til gløgg v/Nyttårsnikkersballet</t>
  </si>
  <si>
    <t>Jon Petter S. Myklebust</t>
  </si>
  <si>
    <t>Ingrid S. Myklebust</t>
  </si>
  <si>
    <t>Drikke og utstyr til Nyttårsnikkersballet</t>
  </si>
  <si>
    <t>Leie av Damhaugen til Nyttårsnikkersballet</t>
  </si>
  <si>
    <t>Damhaugen v/Frode Hepsø Johansson</t>
  </si>
  <si>
    <t>Brit Sidsel Eid</t>
  </si>
  <si>
    <t>Sommerseglas sommeren 2013</t>
  </si>
  <si>
    <t>Sommerseglas 2013 v/Jan-Petter Huberth Hansen</t>
  </si>
  <si>
    <t>Fosen Folkehøgskole</t>
  </si>
  <si>
    <t>Seglingsavgift 2013</t>
  </si>
  <si>
    <t>Åsmund Sæther</t>
  </si>
  <si>
    <t>Øyvin Sæther</t>
  </si>
  <si>
    <t>Andre Sæther Berger</t>
  </si>
  <si>
    <t>Audun Podsada</t>
  </si>
  <si>
    <t>Håkon Solberg</t>
  </si>
  <si>
    <t>Terje Faanes</t>
  </si>
  <si>
    <t>Kerstin Monsees</t>
  </si>
  <si>
    <t>DNB Bank</t>
  </si>
  <si>
    <t>Omkostninger DNB Bank</t>
  </si>
  <si>
    <t>Hjørdis Margrethe Helsø</t>
  </si>
  <si>
    <t>Eli Kjøbli</t>
  </si>
  <si>
    <t>Anja Torsdatter Kristensen</t>
  </si>
  <si>
    <t>Laila Moen</t>
  </si>
  <si>
    <t>Ingrid Berg</t>
  </si>
  <si>
    <t>Arne Hansen</t>
  </si>
  <si>
    <t>Ingrid Slungaard Myklebust</t>
  </si>
  <si>
    <t>Medlemskap</t>
  </si>
  <si>
    <t>Medlemskap Øyvin S og Brita Ellingsen</t>
  </si>
  <si>
    <t>Medlemskap Olav Skundberg</t>
  </si>
  <si>
    <t>Nyttårsnikkerball</t>
  </si>
  <si>
    <t>Kontantbeholdning overført fra 2013</t>
  </si>
  <si>
    <t>Eli Kristin Haugen</t>
  </si>
  <si>
    <t>Arne Stein Sæther</t>
  </si>
  <si>
    <t>Sommerseglas 2013</t>
  </si>
  <si>
    <t>Regnskap 2013</t>
  </si>
  <si>
    <t>Budsjett 2014</t>
  </si>
  <si>
    <t xml:space="preserve">Kommentar til budsjett </t>
  </si>
  <si>
    <t>3.c</t>
  </si>
  <si>
    <t>gjenstående avg. utleie</t>
  </si>
  <si>
    <t>vasking Gulskuret</t>
  </si>
  <si>
    <t>5.f</t>
  </si>
  <si>
    <t>kontingent Nyttårsnikkersballet</t>
  </si>
  <si>
    <t>Smøring og pensler</t>
  </si>
  <si>
    <t>Utsendelse av årsmøtepapirer for 2013 og 2014</t>
  </si>
  <si>
    <t>Leie av flytebrygga - sommer 2013 og sommer 2014</t>
  </si>
  <si>
    <t>Medlemskap - økt kontingent 2014</t>
  </si>
  <si>
    <t>Berit Fonnes</t>
  </si>
  <si>
    <t xml:space="preserve">Medlemskap </t>
  </si>
  <si>
    <t>Audun Sødal</t>
  </si>
  <si>
    <t xml:space="preserve">Nyttårsnikkersball for Øyvin S og Brita E
og Medlemskap - økt kontingent 2014 </t>
  </si>
  <si>
    <t>Medlemskap Olav Skundberg - økt kontingent 2014</t>
  </si>
  <si>
    <t xml:space="preserve">Årsgebyr 2014 </t>
  </si>
  <si>
    <t>Redningsselskapet Småbåtregisteret</t>
  </si>
  <si>
    <t>Betalt medlemskontingent</t>
  </si>
  <si>
    <t>Medlemskap voksen - a kr 400</t>
  </si>
  <si>
    <t>Medlemskap ungdom - a kr 125</t>
  </si>
  <si>
    <t>Medlemskap voksen - a kr 300</t>
  </si>
  <si>
    <t>Antall</t>
  </si>
  <si>
    <t>Ingrid Elisa Fjeldstad</t>
  </si>
  <si>
    <t>Medlemskap - ungdom</t>
  </si>
  <si>
    <t>Østerlie Farger</t>
  </si>
  <si>
    <t>Carsten Elfenbein</t>
  </si>
  <si>
    <t>Tora Heide</t>
  </si>
  <si>
    <t>Med.skap Ungdom + Nyttårsnikkersball</t>
  </si>
  <si>
    <t>Frode Frydenlund</t>
  </si>
  <si>
    <t>Christine Seyferth</t>
  </si>
  <si>
    <t xml:space="preserve">Medl.skap </t>
  </si>
  <si>
    <t>Feiltransaksjon</t>
  </si>
  <si>
    <t>Barkekar og leie bås i Gulskuret</t>
  </si>
  <si>
    <t>Tilbakebetaling 4 stk feiltransaksjoner a kr 800</t>
  </si>
  <si>
    <t>Medl.skap Frode + Janne Thorgaard + Nyttårsnikkersball</t>
  </si>
  <si>
    <t>Medlemskap - Carsten og Kerstin Monsees</t>
  </si>
  <si>
    <t>Sigurd Bjørke</t>
  </si>
  <si>
    <t>Nyttårsnikkersball</t>
  </si>
  <si>
    <t>Liv Godal Heide</t>
  </si>
  <si>
    <t>Medlemskap - Liv og Vegard Heide</t>
  </si>
  <si>
    <t>Ikke betalt noe (av de som betalte i fjor)</t>
  </si>
  <si>
    <t>Skibs og fiskeri Trondheim</t>
  </si>
  <si>
    <t>Brukskonto</t>
  </si>
  <si>
    <t>Sparekonto</t>
  </si>
  <si>
    <t>Linoljemaling, pensler osv. Til skrog</t>
  </si>
  <si>
    <t>Livstidsmedlemmer</t>
  </si>
  <si>
    <t>Totalt antall livstidsmedlemmer og medlemmer som har betalt</t>
  </si>
  <si>
    <t>Maling og primer</t>
  </si>
  <si>
    <t>Ingunn Limstrand</t>
  </si>
  <si>
    <t>Kysltaget Trondhjem</t>
  </si>
  <si>
    <t>Lønn for vask av Gulskuret</t>
  </si>
  <si>
    <t>Morten Pedersen</t>
  </si>
  <si>
    <t>Stein Tore Wien</t>
  </si>
  <si>
    <t>Martina Elisabeth Thiery Aresvik</t>
  </si>
  <si>
    <t>Klippfisk til dugnadsmat v/utsett av Nidaros</t>
  </si>
  <si>
    <t>Dugnadsmat v/utsett av Nidaros</t>
  </si>
  <si>
    <t>Rekvisita til mat v/utsett av Nidaros</t>
  </si>
  <si>
    <t>Tilbakebetaling dobbelbetalt medlemsavgift</t>
  </si>
  <si>
    <t>Malepensler m.m. vedlikehold skrog</t>
  </si>
  <si>
    <t>Malepensler vedlikehold skrog</t>
  </si>
  <si>
    <t>Onsdagsseilas</t>
  </si>
  <si>
    <t>Glasspenger (onsdagseilinger)</t>
  </si>
  <si>
    <t>Telenor Norge AS</t>
  </si>
  <si>
    <t>Marius Petter Wick</t>
  </si>
  <si>
    <t>Pumpe</t>
  </si>
  <si>
    <t>Drivstua Gartneri</t>
  </si>
  <si>
    <t>Bårebukett Laila Moens begravelse</t>
  </si>
  <si>
    <t xml:space="preserve">Medlemskontingent </t>
  </si>
  <si>
    <t>Elisabeth Nesbakken Haugen</t>
  </si>
  <si>
    <t>Startmotor</t>
  </si>
  <si>
    <t>Segling, 9 ikke-medlemmer, 2 medlemmer</t>
  </si>
  <si>
    <t>Tor Brekke</t>
  </si>
  <si>
    <t>Segling (helg, gruppe)</t>
  </si>
  <si>
    <t>Dagny Johanne Leirvik</t>
  </si>
  <si>
    <t>Jenteseglekurs (3 ikke-medl., 4 medl.)</t>
  </si>
  <si>
    <t>Refundering ferjebilletter utsett</t>
  </si>
  <si>
    <t>Radarreflektor 60U MM</t>
  </si>
  <si>
    <t>Radarreflektor 2m2 med f</t>
  </si>
  <si>
    <t>Tilbakebetaling 2/3 av utlegg bårebukett Laila Moen</t>
  </si>
  <si>
    <t>Segltur</t>
  </si>
  <si>
    <t>Sintef Energi AS</t>
  </si>
  <si>
    <t>Øystein Elgvasslien</t>
  </si>
  <si>
    <t>Kim Alexander Eriksen</t>
  </si>
  <si>
    <t>Marie Berger Gilles Emmanuel</t>
  </si>
  <si>
    <t>Gunnnar Austrheim</t>
  </si>
  <si>
    <t>Lønn til høvedsmann v/Korsvikaspillet</t>
  </si>
  <si>
    <t>Erlend Sæther</t>
  </si>
  <si>
    <t>Thessa Annemarieke B Gerritsen</t>
  </si>
  <si>
    <t>Sommerseglas - 6 døgn</t>
  </si>
  <si>
    <t>Sommerseglas - 7 døgn</t>
  </si>
  <si>
    <t>Sommerseglas - 8 døgn</t>
  </si>
  <si>
    <t>Sommerseglas - 3 døgn</t>
  </si>
  <si>
    <t>Henning Rø</t>
  </si>
  <si>
    <t>Roar Valstad</t>
  </si>
  <si>
    <t>Anne Line Løvholm</t>
  </si>
  <si>
    <t>Sommerseglas - 5 døgn, ikkemedlem.</t>
  </si>
  <si>
    <t>Sommerseglas - 4 døgn, 1 medl+1 ikke-medl (Dagny og Roar)</t>
  </si>
  <si>
    <t>Manuela Panzacchi</t>
  </si>
  <si>
    <t xml:space="preserve">Jenteseglekurs </t>
  </si>
  <si>
    <t>Foreningen Korsvikaspillet</t>
  </si>
  <si>
    <t>Korsvikaspillet</t>
  </si>
  <si>
    <t>Støtte til kurs "Vedlikehold Åfjordsbåt"</t>
  </si>
  <si>
    <t>Studieforbundet</t>
  </si>
  <si>
    <t>Sommerseglas - 8 døgn + medlemskap</t>
  </si>
  <si>
    <t>Leie av Færingen til Korsvikaspillet</t>
  </si>
  <si>
    <t>Færingen v/M. Brå</t>
  </si>
  <si>
    <t>Kveldssegling (1 medl, 2 ikke-medl, 4 barn)</t>
  </si>
  <si>
    <t>Sommerseglas - 21 d (Frode, Janne T, Bård F, Trond F) 
+ 2 ungdomsmedlemskap Bård og Trond Flaarønning</t>
  </si>
  <si>
    <t>Sommerseglas - 8 d medl, 3 døgn ikke-medl (Jan-Petter &amp; Bitten)</t>
  </si>
  <si>
    <t>Sommerseglas - 5 døgn + ungdomsmedlemskap</t>
  </si>
  <si>
    <t>Sommerseglas - 4 døgn (bet. for Olav Skundberg)</t>
  </si>
  <si>
    <t>Knut Sveen</t>
  </si>
  <si>
    <t>Gave til Brautes jubileum - fender av hamp</t>
  </si>
  <si>
    <t>Propan bytteflaske</t>
  </si>
  <si>
    <t>Skjærebrett</t>
  </si>
  <si>
    <t>Vafler v/oppsett</t>
  </si>
  <si>
    <t>Jan-Petter Huberth Hansen</t>
  </si>
  <si>
    <t>2 stk filter, zinkringsats, frostvæske</t>
  </si>
  <si>
    <t>Kveldssegling - 5 ikke-medlemmer</t>
  </si>
  <si>
    <t>Jon Petter Myklebust</t>
  </si>
  <si>
    <t>kveldssegling, 2 stk ikke-medl.</t>
  </si>
  <si>
    <t>Jenteseglingskurs 19/8 - 3 medl, 2 ikke-medl.</t>
  </si>
  <si>
    <t>Glasspenger (onsdagsseilinger)</t>
  </si>
  <si>
    <t>restbetaling økte satser - kveldstur m/Nidaros 9 ikke-medl,</t>
  </si>
  <si>
    <t>Segltur (helg, gruppe m/Morten Pedersen)</t>
  </si>
  <si>
    <t>OPPSUMMERING 2014 - per 29.10.2014</t>
  </si>
  <si>
    <t>INNTEKTER</t>
  </si>
  <si>
    <t>UTGIFTER</t>
  </si>
  <si>
    <t>SUM inntekter</t>
  </si>
  <si>
    <t>SUM utgifter</t>
  </si>
  <si>
    <t>Medlemsavgifter og segling</t>
  </si>
  <si>
    <t>Line Camilla Ørsnes</t>
  </si>
  <si>
    <t xml:space="preserve">Sommerseglas - 4 døgn, 1 medl+1 ikke-medl </t>
  </si>
  <si>
    <t>Sommerseglas - 22 seglingsdøgn medl, 7 seglingsdøgn ikke-medl.</t>
  </si>
  <si>
    <t>Kursledelse Vedlikehold av Åfjordsbåt</t>
  </si>
  <si>
    <t>Leie Flytebrygga</t>
  </si>
  <si>
    <t>Betaling av leie Nidaros for diverse kurs (Turkurs med fembøring og jenteseglingskurs))</t>
  </si>
  <si>
    <t>Støtte til Nidaros (kurslederlønn grunnkurs i vedlikehold av Åfjordsbåt)</t>
  </si>
  <si>
    <t xml:space="preserve">DNB </t>
  </si>
  <si>
    <t>gaver</t>
  </si>
  <si>
    <t xml:space="preserve">Gave til Kystlaget - refundering av leie for Nidaros ifm. div. kurs </t>
  </si>
  <si>
    <t>Renter - brukskonto</t>
  </si>
  <si>
    <t>Renter - sparekonto</t>
  </si>
  <si>
    <t>Saldo sparekonto per 31.12.2014</t>
  </si>
  <si>
    <t>Saldo brukskonto per 31.12.2014</t>
  </si>
  <si>
    <t>Saldo sparekonto per 31.12.2013</t>
  </si>
  <si>
    <t>Saldo brukskonto per 31.12.2013</t>
  </si>
  <si>
    <t>Saldo per 01.01.2014 (sum driftskonto og sparekonto)</t>
  </si>
  <si>
    <t>Kontroll - saldo per 31/12-2014 i nettbank</t>
  </si>
  <si>
    <t>Inntekter per 31.12.14</t>
  </si>
  <si>
    <t>Utgifter per 31.12.14</t>
  </si>
  <si>
    <t>Saldo per 31.12.2014</t>
  </si>
  <si>
    <t>Oppdatert medlemsinnbet. per 31/12-2014</t>
  </si>
  <si>
    <t>3 medlemmer etterbetalte aldri økt kontingent på kr 100.</t>
  </si>
  <si>
    <t>Nb! Netto: 26 medlemmer betalte 400kr. 1 medlem betalte dobbel kontingent, hvilket ble tilbakebetalt.</t>
  </si>
  <si>
    <t>Regnskap 2014</t>
  </si>
  <si>
    <t>Livstidsmedlemmer er bokført i post 1.c sammen med betalende medlemmer.</t>
  </si>
  <si>
    <t>post 1.b og 1.c er ført samlet</t>
  </si>
  <si>
    <t>Støtte til  "Turkurs med fembøring - uke 30",  "Jenteseglingskurs" og bidrag v/Trefestivalen</t>
  </si>
  <si>
    <t>gjensto 13 seglingsdøgn fra 2013 som ble betalt i jan 2014</t>
  </si>
  <si>
    <t>2 stk kurs m/deltakeravgift 100kr per kveld for medlem, 200kr for ikke-medlem. Deltakelse: medl. og 3 ikke-medl. deltok hver kveld.</t>
  </si>
  <si>
    <t>Støtte for 3 stk. kurs: "Grunnkurs vedlikehold Åfjordsbåt", "Jenteseglingskurs" og 1 stk. "Turkurs fembøring". Utestående støtte for 2 stk kurs ("Turkurs fembøring") kr 8160 blir utbetalt i 2015.</t>
  </si>
  <si>
    <t>3c</t>
  </si>
  <si>
    <t>Gave fra Tora Heide (tilsvarer utbetalt kurslederlønn)</t>
  </si>
  <si>
    <t>kontingent Nyttårsnikkersballet, støtte kr 1000 for bidrag ved Trefestivalen, kr 3600 i feiltransaksjoner fra F Frydenlund (tilbakebetalt 7/4, ført under Utgifter post 15c)</t>
  </si>
  <si>
    <t>Betaling for nøkler betalt kontant, nøklene utlevert i 2013.</t>
  </si>
  <si>
    <t>Barkekar</t>
  </si>
  <si>
    <t xml:space="preserve">Pumpe, startmotor, filter, zinkringsats, frostvæske. </t>
  </si>
  <si>
    <t xml:space="preserve">Service og frakt av redningsflåter. </t>
  </si>
  <si>
    <t>2 stk radarreflektorer</t>
  </si>
  <si>
    <t>abn. Telenor VHF</t>
  </si>
  <si>
    <t>Tilbakebetaling til Kystlaget for leie av Nidaros v/div. kurs</t>
  </si>
  <si>
    <t>Betaling kursleder v/kurs "Grunnkurs i vedlikehold Åfjordsbåt". Gitt tilbake i gave, se Inntekter post 4.</t>
  </si>
  <si>
    <t>inkl. bankgebyrer og årsbegyr småbåtregisteret (250).</t>
  </si>
  <si>
    <t>herav kr 3076 for forbruk i 2013 som ble betalt i jan 2014, samt påfyll propan.</t>
  </si>
  <si>
    <t>Mat og kompensasjon bomveiavgift til div. arrangement - utsett/oppsett/nyttårsnikkersball</t>
  </si>
  <si>
    <t>Korsvikaspelet kr.16500 (netto kr. 13500 når betaling til Færingen er fratrukket, se Utgifter post 15.c) + leie v/Kystlaget ifm div. kurs. Tilbakebetales, se utgifter post 8c</t>
  </si>
  <si>
    <t>tilbakebetaling av diverse feiltransaksjon på i alt kr 4000 (Se Inntekt post 1.a og 5.f),  Leie Damhaugen til Nyttårsnikkersballet, bårebukett L. Moen kr 1500, Lønn til høvedsmann a kr 1000 ifm Korsvikaspillet, leie av Færingen til Korsvikaspillet kr 3000, gave til Braute ifm. jubileum kr 600.</t>
  </si>
  <si>
    <t xml:space="preserve">BUDSJETT 2015 </t>
  </si>
  <si>
    <t>BUDSJETT og REGNSKAP 2014</t>
  </si>
  <si>
    <t>Kommentar til regnskap</t>
  </si>
  <si>
    <t>Budsjett 2015</t>
  </si>
  <si>
    <t>29 betalende voksen-medlemmer i 2014. Budsjetter med rekruttering av 6 nye medlemmer.</t>
  </si>
  <si>
    <t>Fosen Folkehøgskole betalte for 2013-leie av båten i januar 2014. FF har ikke betalt for leie 5 dager i 2014, fakturert i30/12-2014.</t>
  </si>
  <si>
    <t>avgifter - ikke-medlemmer</t>
  </si>
  <si>
    <t>avgifter - medlemmer</t>
  </si>
  <si>
    <t>Utestående støtte for 2 stk kurs ("Turkurs fembøring") kr 10540 blir utbetalt i 2015. Budsjetterer for øvrig med støtte i samme størrelsesorden som for 2014, d.v.s. ca. 17 000 kr).</t>
  </si>
  <si>
    <t>Inkl. bankgebyrer, årsbegyr småbåtregisteret (250) og medlemskap Redningsselskapet (850).</t>
  </si>
  <si>
    <t>kommentar</t>
  </si>
  <si>
    <t>Kontigent</t>
  </si>
  <si>
    <t>Sommerseilas</t>
  </si>
  <si>
    <t>Seilas</t>
  </si>
  <si>
    <t>Annet</t>
  </si>
  <si>
    <t>Etterbetalt fra tidligere år</t>
  </si>
  <si>
    <t>Avskrevet</t>
  </si>
  <si>
    <t>Ikke oppgjort regning</t>
  </si>
  <si>
    <t>Innbetalt for mye</t>
  </si>
  <si>
    <t>Tilsammen</t>
  </si>
  <si>
    <t>Fra forrige år</t>
  </si>
  <si>
    <t>Akkumulert</t>
  </si>
  <si>
    <t>Sommerseglas ferdig betalt</t>
  </si>
  <si>
    <t>Leie av domene nettsiden (One.com)</t>
  </si>
  <si>
    <t>37 medlemmer har betalt, hvilket er 7 færre enn i fjor. Purringer er sendt, forventer ikke å få etterbetalt kontingen av flere. Medlemslisten reduseres til det antall som har betalt i 2014, samt livstidsmedlemmer.</t>
  </si>
  <si>
    <t>Fosen Folkehøgskole har ikke betalt for 5 døgn høstutfart</t>
  </si>
  <si>
    <t>Alle innbetalinger som er betalt for mye i 2014, ble tilbakebetalt samme år.</t>
  </si>
  <si>
    <t>Dette er tatt inn i Budsjett for 2015</t>
  </si>
  <si>
    <t>Diverse</t>
  </si>
  <si>
    <t>Stein Arne Sæther</t>
  </si>
  <si>
    <t>Overskudd</t>
  </si>
  <si>
    <t>Overskudd (drift)</t>
  </si>
  <si>
    <t>SUM driftsutgifter</t>
  </si>
  <si>
    <t>SUM grunninvesteringer</t>
  </si>
  <si>
    <t>Balanse per 31.12.2014</t>
  </si>
  <si>
    <t>Eiendeler</t>
  </si>
  <si>
    <t>Gjeld/Egenkapital</t>
  </si>
  <si>
    <t>Egenkapital</t>
  </si>
  <si>
    <t>Pram og redningsflåte</t>
  </si>
  <si>
    <t>Saldo per 31.12.2014 driftskonto</t>
  </si>
  <si>
    <t>Saldo per 31.12.2014 kapitalkonto</t>
  </si>
  <si>
    <t>Utestående</t>
  </si>
  <si>
    <t>Inntekter fra 2013, innbetalt i 2014</t>
  </si>
  <si>
    <t>Utgifter fra 2013, utbetalt i 2014</t>
  </si>
  <si>
    <t xml:space="preserve">Delsum utgifter </t>
  </si>
  <si>
    <t>Delsum inntekter</t>
  </si>
  <si>
    <t>Netto "Etterbetalte fra tidligere år"</t>
  </si>
  <si>
    <t>Div somerseglas og FFHS fra 2013</t>
  </si>
  <si>
    <t>Korsvikaspillet avholdes ikke i 2015.</t>
  </si>
  <si>
    <t>Leie av flytebrygga - sommer 2015, økes med 10% til 1980 kr</t>
  </si>
  <si>
    <t>Forutsetter ingen lønn for kursledelse.</t>
  </si>
  <si>
    <t>Forutsetter ingen betaling av kursledelse</t>
  </si>
  <si>
    <t>Revisorgodkjent 6/2-15</t>
  </si>
  <si>
    <t>FF har ikke betalt for leie 5 dager i 2014 kr. 7500, fakturert 30/12-2014. Forutsetter i tillegg at de leier i 5 dager i 2015.</t>
  </si>
  <si>
    <t>Korrigert iht. innspill ved Årsmåte 7/2-2014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</si>
</sst>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d\-mmm\-yy;@"/>
    <numFmt numFmtId="165" formatCode="_ * #,##0.0_ ;_ * \-#,##0.0_ ;_ * &quot;-&quot;??_ ;_ @_ "/>
    <numFmt numFmtId="166" formatCode="_ * #,##0.0_ ;_ * \-#,##0.0_ ;_ * &quot;-&quot;?_ ;_ @_ "/>
    <numFmt numFmtId="167" formatCode="_ * #,##0_ ;_ * \-#,##0_ ;_ * &quot;-&quot;??_ ;_ @_ "/>
  </numFmts>
  <fonts count="52" x14ac:knownFonts="1">
    <font>
      <sz val="10"/>
      <color theme="1"/>
      <name val="Arial"/>
      <family val="2"/>
    </font>
    <font>
      <sz val="10"/>
      <color theme="1"/>
      <name val="Arial"/>
      <family val="2"/>
    </font>
    <font>
      <sz val="10"/>
      <name val="Arial"/>
      <family val="2"/>
    </font>
    <font>
      <b/>
      <sz val="10"/>
      <color indexed="8"/>
      <name val="Arial"/>
      <family val="2"/>
    </font>
    <font>
      <sz val="10"/>
      <color indexed="8"/>
      <name val="Arial"/>
      <family val="2"/>
    </font>
    <font>
      <i/>
      <sz val="10"/>
      <color indexed="8"/>
      <name val="Arial"/>
      <family val="2"/>
    </font>
    <font>
      <i/>
      <sz val="8"/>
      <color indexed="8"/>
      <name val="Arial"/>
      <family val="2"/>
    </font>
    <font>
      <sz val="8"/>
      <color indexed="8"/>
      <name val="Arial"/>
      <family val="2"/>
    </font>
    <font>
      <i/>
      <sz val="10"/>
      <name val="Arial"/>
      <family val="2"/>
    </font>
    <font>
      <b/>
      <sz val="14"/>
      <color theme="1"/>
      <name val="Arial"/>
      <family val="2"/>
    </font>
    <font>
      <b/>
      <sz val="10"/>
      <color theme="1"/>
      <name val="Arial"/>
      <family val="2"/>
    </font>
    <font>
      <sz val="14"/>
      <color indexed="8"/>
      <name val="Arial"/>
      <family val="2"/>
    </font>
    <font>
      <sz val="14"/>
      <color theme="1"/>
      <name val="Arial"/>
      <family val="2"/>
    </font>
    <font>
      <b/>
      <u/>
      <sz val="10"/>
      <color theme="1"/>
      <name val="Arial"/>
      <family val="2"/>
    </font>
    <font>
      <i/>
      <sz val="10"/>
      <color theme="1"/>
      <name val="Arial"/>
      <family val="2"/>
    </font>
    <font>
      <b/>
      <sz val="10"/>
      <name val="Arial"/>
      <family val="2"/>
    </font>
    <font>
      <sz val="9"/>
      <color indexed="81"/>
      <name val="Tahoma"/>
      <family val="2"/>
    </font>
    <font>
      <b/>
      <sz val="9"/>
      <color indexed="81"/>
      <name val="Tahoma"/>
      <family val="2"/>
    </font>
    <font>
      <b/>
      <sz val="12"/>
      <color indexed="8"/>
      <name val="Arial"/>
      <family val="2"/>
    </font>
    <font>
      <sz val="11"/>
      <name val="Arial"/>
      <family val="2"/>
    </font>
    <font>
      <b/>
      <sz val="11"/>
      <color indexed="23"/>
      <name val="Arial"/>
      <family val="2"/>
    </font>
    <font>
      <sz val="11"/>
      <color indexed="23"/>
      <name val="Arial"/>
      <family val="2"/>
    </font>
    <font>
      <b/>
      <sz val="11"/>
      <color indexed="8"/>
      <name val="Arial"/>
      <family val="2"/>
    </font>
    <font>
      <sz val="10"/>
      <color indexed="23"/>
      <name val="Arial"/>
      <family val="2"/>
    </font>
    <font>
      <i/>
      <sz val="8"/>
      <color indexed="23"/>
      <name val="Arial"/>
      <family val="2"/>
    </font>
    <font>
      <i/>
      <sz val="8"/>
      <name val="Arial"/>
      <family val="2"/>
    </font>
    <font>
      <b/>
      <sz val="10"/>
      <color indexed="23"/>
      <name val="Arial"/>
      <family val="2"/>
    </font>
    <font>
      <b/>
      <i/>
      <sz val="8"/>
      <color indexed="23"/>
      <name val="Arial"/>
      <family val="2"/>
    </font>
    <font>
      <b/>
      <i/>
      <sz val="8"/>
      <color indexed="8"/>
      <name val="Arial"/>
      <family val="2"/>
    </font>
    <font>
      <b/>
      <sz val="11"/>
      <name val="Arial"/>
      <family val="2"/>
    </font>
    <font>
      <b/>
      <i/>
      <sz val="11"/>
      <color indexed="23"/>
      <name val="Arial"/>
      <family val="2"/>
    </font>
    <font>
      <b/>
      <i/>
      <sz val="11"/>
      <color indexed="8"/>
      <name val="Arial"/>
      <family val="2"/>
    </font>
    <font>
      <b/>
      <i/>
      <sz val="10"/>
      <color theme="1"/>
      <name val="Arial"/>
      <family val="2"/>
    </font>
    <font>
      <sz val="10"/>
      <color rgb="FF333333"/>
      <name val="Arial"/>
      <family val="2"/>
    </font>
    <font>
      <b/>
      <u/>
      <sz val="10"/>
      <name val="Arial"/>
      <family val="2"/>
    </font>
    <font>
      <b/>
      <sz val="11"/>
      <color theme="1"/>
      <name val="Arial"/>
      <family val="2"/>
    </font>
    <font>
      <i/>
      <sz val="10"/>
      <color theme="0" tint="-0.34998626667073579"/>
      <name val="Arial"/>
      <family val="2"/>
    </font>
    <font>
      <b/>
      <i/>
      <sz val="8"/>
      <name val="Arial"/>
      <family val="2"/>
    </font>
    <font>
      <i/>
      <sz val="10"/>
      <color rgb="FFFF0000"/>
      <name val="Arial"/>
      <family val="2"/>
    </font>
    <font>
      <sz val="10"/>
      <color theme="1" tint="0.34998626667073579"/>
      <name val="Arial"/>
      <family val="2"/>
    </font>
    <font>
      <sz val="10"/>
      <color theme="0" tint="-0.249977111117893"/>
      <name val="Arial"/>
      <family val="2"/>
    </font>
    <font>
      <sz val="10"/>
      <color theme="0" tint="-0.34998626667073579"/>
      <name val="Arial"/>
      <family val="2"/>
    </font>
    <font>
      <b/>
      <sz val="11"/>
      <color theme="0" tint="-0.34998626667073579"/>
      <name val="Arial"/>
      <family val="2"/>
    </font>
    <font>
      <i/>
      <sz val="8"/>
      <color theme="0" tint="-0.34998626667073579"/>
      <name val="Arial"/>
      <family val="2"/>
    </font>
    <font>
      <b/>
      <i/>
      <sz val="8"/>
      <color theme="0" tint="-0.34998626667073579"/>
      <name val="Arial"/>
      <family val="2"/>
    </font>
    <font>
      <b/>
      <sz val="10"/>
      <color theme="0" tint="-0.34998626667073579"/>
      <name val="Arial"/>
      <family val="2"/>
    </font>
    <font>
      <b/>
      <i/>
      <sz val="11"/>
      <color theme="0" tint="-0.34998626667073579"/>
      <name val="Arial"/>
      <family val="2"/>
    </font>
    <font>
      <b/>
      <sz val="12"/>
      <color theme="1"/>
      <name val="Arial"/>
      <family val="2"/>
    </font>
    <font>
      <b/>
      <i/>
      <sz val="10"/>
      <color indexed="8"/>
      <name val="Arial"/>
      <family val="2"/>
    </font>
    <font>
      <b/>
      <sz val="10"/>
      <color rgb="FFFF0000"/>
      <name val="Arial"/>
      <family val="2"/>
    </font>
    <font>
      <b/>
      <i/>
      <sz val="10"/>
      <color rgb="FFFF0000"/>
      <name val="Arial"/>
      <family val="2"/>
    </font>
    <font>
      <b/>
      <i/>
      <sz val="1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alignment vertical="center"/>
    </xf>
  </cellStyleXfs>
  <cellXfs count="318">
    <xf numFmtId="0" fontId="0" fillId="0" borderId="0" xfId="0"/>
    <xf numFmtId="0" fontId="2" fillId="0" borderId="0" xfId="2">
      <alignment vertical="center"/>
    </xf>
    <xf numFmtId="0" fontId="2" fillId="0" borderId="2" xfId="2" applyNumberFormat="1" applyFont="1" applyFill="1" applyBorder="1" applyAlignment="1">
      <alignment wrapText="1"/>
    </xf>
    <xf numFmtId="1" fontId="4" fillId="0" borderId="1" xfId="2" applyNumberFormat="1" applyFont="1" applyFill="1" applyBorder="1" applyAlignment="1"/>
    <xf numFmtId="1" fontId="4" fillId="0" borderId="2" xfId="2" applyNumberFormat="1" applyFont="1" applyFill="1" applyBorder="1" applyAlignment="1"/>
    <xf numFmtId="1" fontId="4" fillId="0" borderId="3" xfId="2" applyNumberFormat="1" applyFont="1" applyFill="1" applyBorder="1" applyAlignment="1"/>
    <xf numFmtId="0" fontId="2" fillId="0" borderId="6" xfId="2" applyNumberFormat="1" applyFont="1" applyFill="1" applyBorder="1" applyAlignment="1">
      <alignment wrapText="1"/>
    </xf>
    <xf numFmtId="1" fontId="4" fillId="0" borderId="7" xfId="2" applyNumberFormat="1" applyFont="1" applyFill="1" applyBorder="1" applyAlignment="1"/>
    <xf numFmtId="0" fontId="2" fillId="0" borderId="9" xfId="2" applyNumberFormat="1" applyFont="1" applyFill="1" applyBorder="1" applyAlignment="1">
      <alignment wrapText="1"/>
    </xf>
    <xf numFmtId="1" fontId="4" fillId="0" borderId="4" xfId="2" applyNumberFormat="1" applyFont="1" applyFill="1" applyBorder="1" applyAlignment="1">
      <alignment horizontal="center"/>
    </xf>
    <xf numFmtId="1" fontId="4" fillId="0" borderId="11" xfId="2" applyNumberFormat="1" applyFont="1" applyFill="1" applyBorder="1" applyAlignment="1"/>
    <xf numFmtId="1" fontId="4" fillId="0" borderId="12" xfId="2" applyNumberFormat="1" applyFont="1" applyFill="1" applyBorder="1" applyAlignment="1"/>
    <xf numFmtId="0" fontId="2" fillId="0" borderId="10" xfId="2" applyNumberFormat="1" applyFont="1" applyFill="1" applyBorder="1" applyAlignment="1">
      <alignment wrapText="1"/>
    </xf>
    <xf numFmtId="1" fontId="4" fillId="0" borderId="6" xfId="2" applyNumberFormat="1" applyFont="1" applyFill="1" applyBorder="1" applyAlignment="1"/>
    <xf numFmtId="0" fontId="2" fillId="0" borderId="12" xfId="2" applyNumberFormat="1" applyFont="1" applyFill="1" applyBorder="1" applyAlignment="1">
      <alignment wrapText="1"/>
    </xf>
    <xf numFmtId="0" fontId="2" fillId="0" borderId="7" xfId="2" applyNumberFormat="1" applyFont="1" applyFill="1" applyBorder="1" applyAlignment="1">
      <alignment wrapText="1"/>
    </xf>
    <xf numFmtId="1" fontId="4" fillId="0" borderId="3" xfId="2" applyNumberFormat="1" applyFont="1" applyFill="1" applyBorder="1" applyAlignment="1">
      <alignment horizontal="center"/>
    </xf>
    <xf numFmtId="1" fontId="4" fillId="0" borderId="11" xfId="2" applyNumberFormat="1" applyFont="1" applyFill="1" applyBorder="1" applyAlignment="1">
      <alignment horizontal="center"/>
    </xf>
    <xf numFmtId="1" fontId="4" fillId="0" borderId="5" xfId="2" applyNumberFormat="1" applyFont="1" applyFill="1" applyBorder="1" applyAlignment="1">
      <alignment horizontal="center"/>
    </xf>
    <xf numFmtId="0" fontId="2" fillId="0" borderId="3" xfId="2" applyNumberFormat="1" applyFont="1" applyFill="1" applyBorder="1" applyAlignment="1">
      <alignment wrapText="1"/>
    </xf>
    <xf numFmtId="164" fontId="4" fillId="0" borderId="5" xfId="2" applyNumberFormat="1" applyFont="1" applyFill="1" applyBorder="1" applyAlignment="1">
      <alignment horizontal="left"/>
    </xf>
    <xf numFmtId="14" fontId="2" fillId="0" borderId="7" xfId="2" applyNumberFormat="1" applyFont="1" applyFill="1" applyBorder="1" applyAlignment="1">
      <alignment horizontal="left" wrapText="1"/>
    </xf>
    <xf numFmtId="1" fontId="5" fillId="0" borderId="11" xfId="2" applyNumberFormat="1" applyFont="1" applyFill="1" applyBorder="1" applyAlignment="1"/>
    <xf numFmtId="1" fontId="3" fillId="0" borderId="0" xfId="2" applyNumberFormat="1" applyFont="1" applyFill="1" applyBorder="1" applyAlignment="1"/>
    <xf numFmtId="1" fontId="3" fillId="0" borderId="0" xfId="2" applyNumberFormat="1" applyFont="1" applyFill="1" applyBorder="1" applyAlignment="1">
      <alignment horizontal="left"/>
    </xf>
    <xf numFmtId="0" fontId="2" fillId="0" borderId="0" xfId="2" applyNumberFormat="1" applyFont="1" applyFill="1" applyBorder="1" applyAlignment="1">
      <alignment wrapText="1"/>
    </xf>
    <xf numFmtId="1" fontId="4" fillId="0" borderId="0" xfId="2" applyNumberFormat="1" applyFont="1" applyFill="1" applyBorder="1" applyAlignment="1"/>
    <xf numFmtId="1" fontId="7" fillId="0" borderId="12" xfId="2" applyNumberFormat="1" applyFont="1" applyFill="1" applyBorder="1" applyAlignment="1">
      <alignment horizontal="center"/>
    </xf>
    <xf numFmtId="1" fontId="4" fillId="0" borderId="5" xfId="2" applyNumberFormat="1" applyFont="1" applyFill="1" applyBorder="1" applyAlignment="1">
      <alignment horizontal="left"/>
    </xf>
    <xf numFmtId="1" fontId="2" fillId="0" borderId="0" xfId="2" applyNumberFormat="1">
      <alignment vertical="center"/>
    </xf>
    <xf numFmtId="1" fontId="3" fillId="0" borderId="0" xfId="2" applyNumberFormat="1" applyFont="1" applyFill="1" applyAlignment="1"/>
    <xf numFmtId="1" fontId="3" fillId="0" borderId="1" xfId="2" applyNumberFormat="1" applyFont="1" applyFill="1" applyBorder="1" applyAlignment="1"/>
    <xf numFmtId="1" fontId="3" fillId="0" borderId="1" xfId="2" applyNumberFormat="1" applyFont="1" applyFill="1" applyBorder="1" applyAlignment="1">
      <alignment horizontal="right"/>
    </xf>
    <xf numFmtId="1" fontId="5" fillId="0" borderId="2" xfId="2" applyNumberFormat="1" applyFont="1" applyFill="1" applyBorder="1" applyAlignment="1"/>
    <xf numFmtId="1" fontId="5" fillId="0" borderId="0" xfId="2" applyNumberFormat="1" applyFont="1" applyFill="1" applyAlignment="1">
      <alignment horizontal="left"/>
    </xf>
    <xf numFmtId="1" fontId="6" fillId="0" borderId="0" xfId="2" applyNumberFormat="1" applyFont="1" applyFill="1" applyAlignment="1">
      <alignment horizontal="right"/>
    </xf>
    <xf numFmtId="1" fontId="5" fillId="0" borderId="0" xfId="2" applyNumberFormat="1" applyFont="1" applyFill="1" applyAlignment="1">
      <alignment horizontal="center"/>
    </xf>
    <xf numFmtId="1" fontId="6" fillId="0" borderId="0" xfId="2" applyNumberFormat="1" applyFont="1" applyFill="1" applyAlignment="1"/>
    <xf numFmtId="1" fontId="4" fillId="0" borderId="0" xfId="2" applyNumberFormat="1" applyFont="1" applyFill="1" applyAlignment="1">
      <alignment horizontal="left"/>
    </xf>
    <xf numFmtId="1" fontId="4" fillId="0" borderId="1" xfId="2" applyNumberFormat="1" applyFont="1" applyFill="1" applyBorder="1" applyAlignment="1"/>
    <xf numFmtId="1" fontId="3" fillId="0" borderId="1" xfId="2" applyNumberFormat="1" applyFont="1" applyFill="1" applyBorder="1" applyAlignment="1">
      <alignment horizontal="left"/>
    </xf>
    <xf numFmtId="1" fontId="5" fillId="0" borderId="0" xfId="2" applyNumberFormat="1" applyFont="1" applyFill="1" applyAlignment="1"/>
    <xf numFmtId="14" fontId="0" fillId="0" borderId="0" xfId="0" applyNumberFormat="1"/>
    <xf numFmtId="0" fontId="2" fillId="0" borderId="0" xfId="2">
      <alignment vertical="center"/>
    </xf>
    <xf numFmtId="0" fontId="2" fillId="0" borderId="2" xfId="2" applyNumberFormat="1" applyFont="1" applyFill="1" applyBorder="1" applyAlignment="1">
      <alignment wrapText="1"/>
    </xf>
    <xf numFmtId="1" fontId="4" fillId="0" borderId="0" xfId="2" applyNumberFormat="1" applyFont="1" applyFill="1" applyAlignment="1"/>
    <xf numFmtId="0" fontId="2" fillId="0" borderId="8" xfId="2" applyNumberFormat="1" applyFont="1" applyFill="1" applyBorder="1" applyAlignment="1">
      <alignment wrapText="1"/>
    </xf>
    <xf numFmtId="1" fontId="4" fillId="0" borderId="9" xfId="2" applyNumberFormat="1" applyFont="1" applyFill="1" applyBorder="1" applyAlignment="1"/>
    <xf numFmtId="1" fontId="3" fillId="0" borderId="8" xfId="2" applyNumberFormat="1" applyFont="1" applyFill="1" applyBorder="1" applyAlignment="1"/>
    <xf numFmtId="0" fontId="2" fillId="0" borderId="9" xfId="2" applyNumberFormat="1" applyFont="1" applyFill="1" applyBorder="1" applyAlignment="1">
      <alignment horizontal="left" wrapText="1"/>
    </xf>
    <xf numFmtId="0" fontId="2" fillId="0" borderId="0" xfId="2" applyNumberFormat="1" applyFont="1" applyFill="1" applyAlignment="1">
      <alignment horizontal="left" wrapText="1"/>
    </xf>
    <xf numFmtId="1" fontId="4" fillId="0" borderId="8" xfId="2" applyNumberFormat="1" applyFont="1" applyFill="1" applyBorder="1" applyAlignment="1"/>
    <xf numFmtId="1" fontId="4" fillId="0" borderId="10" xfId="2" applyNumberFormat="1" applyFont="1" applyFill="1" applyBorder="1" applyAlignment="1">
      <alignment horizontal="center"/>
    </xf>
    <xf numFmtId="1" fontId="4" fillId="0" borderId="4" xfId="2" applyNumberFormat="1" applyFont="1" applyFill="1" applyBorder="1" applyAlignment="1">
      <alignment horizontal="center"/>
    </xf>
    <xf numFmtId="164" fontId="4" fillId="0" borderId="11" xfId="2" applyNumberFormat="1" applyFont="1" applyFill="1" applyBorder="1" applyAlignment="1">
      <alignment horizontal="left"/>
    </xf>
    <xf numFmtId="1" fontId="4" fillId="0" borderId="11" xfId="2" applyNumberFormat="1" applyFont="1" applyFill="1" applyBorder="1" applyAlignment="1">
      <alignment horizontal="left"/>
    </xf>
    <xf numFmtId="1" fontId="4" fillId="0" borderId="11" xfId="2" applyNumberFormat="1" applyFont="1" applyFill="1" applyBorder="1" applyAlignment="1"/>
    <xf numFmtId="1" fontId="4" fillId="0" borderId="12" xfId="2" applyNumberFormat="1" applyFont="1" applyFill="1" applyBorder="1" applyAlignment="1"/>
    <xf numFmtId="0" fontId="2" fillId="0" borderId="10" xfId="2" applyNumberFormat="1" applyFont="1" applyFill="1" applyBorder="1" applyAlignment="1">
      <alignment wrapText="1"/>
    </xf>
    <xf numFmtId="0" fontId="2" fillId="0" borderId="12" xfId="2" applyNumberFormat="1" applyFont="1" applyFill="1" applyBorder="1" applyAlignment="1">
      <alignment wrapText="1"/>
    </xf>
    <xf numFmtId="1" fontId="4" fillId="0" borderId="11" xfId="2" applyNumberFormat="1" applyFont="1" applyFill="1" applyBorder="1" applyAlignment="1">
      <alignment horizontal="center"/>
    </xf>
    <xf numFmtId="1" fontId="5" fillId="0" borderId="11" xfId="2" applyNumberFormat="1" applyFont="1" applyFill="1" applyBorder="1" applyAlignment="1"/>
    <xf numFmtId="0" fontId="2" fillId="0" borderId="0" xfId="2" applyNumberFormat="1" applyFont="1" applyFill="1" applyBorder="1" applyAlignment="1">
      <alignment wrapText="1"/>
    </xf>
    <xf numFmtId="1" fontId="4" fillId="0" borderId="0" xfId="2" applyNumberFormat="1" applyFont="1" applyFill="1" applyBorder="1" applyAlignment="1"/>
    <xf numFmtId="0" fontId="0" fillId="0" borderId="0" xfId="0" applyFill="1"/>
    <xf numFmtId="164" fontId="4" fillId="0" borderId="0" xfId="2" applyNumberFormat="1" applyFont="1" applyFill="1" applyBorder="1" applyAlignment="1">
      <alignment horizontal="left"/>
    </xf>
    <xf numFmtId="1" fontId="4" fillId="0" borderId="0" xfId="2" applyNumberFormat="1" applyFont="1" applyFill="1" applyBorder="1" applyAlignment="1">
      <alignment horizontal="left"/>
    </xf>
    <xf numFmtId="1" fontId="5" fillId="0" borderId="0" xfId="2" applyNumberFormat="1" applyFont="1" applyFill="1" applyBorder="1" applyAlignment="1"/>
    <xf numFmtId="0" fontId="8" fillId="0" borderId="1" xfId="2" applyNumberFormat="1" applyFont="1" applyFill="1" applyBorder="1" applyAlignment="1">
      <alignment wrapText="1"/>
    </xf>
    <xf numFmtId="0" fontId="9" fillId="0" borderId="0" xfId="0" applyFont="1"/>
    <xf numFmtId="0" fontId="0" fillId="0" borderId="11" xfId="0" applyBorder="1"/>
    <xf numFmtId="0" fontId="0" fillId="0" borderId="0" xfId="0" applyFill="1" applyBorder="1"/>
    <xf numFmtId="165" fontId="4" fillId="0" borderId="0" xfId="1" applyNumberFormat="1" applyFont="1" applyFill="1" applyBorder="1" applyAlignment="1"/>
    <xf numFmtId="165" fontId="0" fillId="0" borderId="0" xfId="1" applyNumberFormat="1" applyFont="1"/>
    <xf numFmtId="1" fontId="0" fillId="0" borderId="0" xfId="0" applyNumberFormat="1"/>
    <xf numFmtId="166" fontId="0" fillId="0" borderId="0" xfId="0" applyNumberFormat="1"/>
    <xf numFmtId="14" fontId="0" fillId="0" borderId="0" xfId="0" applyNumberFormat="1" applyBorder="1"/>
    <xf numFmtId="0" fontId="0" fillId="0" borderId="0" xfId="0" applyBorder="1"/>
    <xf numFmtId="165" fontId="0" fillId="0" borderId="0" xfId="0" applyNumberFormat="1"/>
    <xf numFmtId="165" fontId="11" fillId="0" borderId="0" xfId="1" applyNumberFormat="1" applyFont="1" applyFill="1" applyBorder="1" applyAlignment="1"/>
    <xf numFmtId="0" fontId="12" fillId="0" borderId="0" xfId="0" applyFont="1"/>
    <xf numFmtId="1" fontId="12" fillId="0" borderId="0" xfId="0" applyNumberFormat="1" applyFont="1"/>
    <xf numFmtId="1" fontId="5" fillId="0" borderId="5" xfId="2" applyNumberFormat="1" applyFont="1" applyFill="1" applyBorder="1" applyAlignment="1">
      <alignment wrapText="1"/>
    </xf>
    <xf numFmtId="0" fontId="13" fillId="0" borderId="0" xfId="0" applyFont="1"/>
    <xf numFmtId="1" fontId="2" fillId="0" borderId="0" xfId="2" applyNumberFormat="1" applyFont="1" applyFill="1" applyBorder="1" applyAlignment="1"/>
    <xf numFmtId="0" fontId="2" fillId="0" borderId="0" xfId="0" applyFont="1" applyFill="1"/>
    <xf numFmtId="165" fontId="2" fillId="0" borderId="0" xfId="1" applyNumberFormat="1" applyFont="1" applyFill="1"/>
    <xf numFmtId="165" fontId="2" fillId="0" borderId="0" xfId="1" applyNumberFormat="1" applyFont="1"/>
    <xf numFmtId="165" fontId="2" fillId="0" borderId="0" xfId="1" applyNumberFormat="1" applyFont="1" applyBorder="1"/>
    <xf numFmtId="0" fontId="0" fillId="0" borderId="11" xfId="0" applyBorder="1" applyAlignment="1">
      <alignment horizontal="right"/>
    </xf>
    <xf numFmtId="0" fontId="10" fillId="0" borderId="11" xfId="0" applyFont="1" applyBorder="1" applyAlignment="1">
      <alignment horizontal="right"/>
    </xf>
    <xf numFmtId="0" fontId="14" fillId="0" borderId="11" xfId="0" applyFont="1" applyBorder="1"/>
    <xf numFmtId="0" fontId="0" fillId="0" borderId="0" xfId="0" applyAlignment="1">
      <alignment horizontal="right"/>
    </xf>
    <xf numFmtId="0" fontId="15" fillId="0" borderId="0" xfId="2" applyFont="1">
      <alignment vertical="center"/>
    </xf>
    <xf numFmtId="14" fontId="0" fillId="0" borderId="0" xfId="0" applyNumberFormat="1" applyFill="1"/>
    <xf numFmtId="166" fontId="0" fillId="0" borderId="0" xfId="0" applyNumberFormat="1" applyFill="1"/>
    <xf numFmtId="1" fontId="18" fillId="0" borderId="0" xfId="2" applyNumberFormat="1" applyFont="1" applyFill="1" applyAlignment="1"/>
    <xf numFmtId="0" fontId="19" fillId="0" borderId="0" xfId="2" applyFont="1">
      <alignment vertical="center"/>
    </xf>
    <xf numFmtId="0" fontId="22" fillId="0" borderId="0" xfId="0" applyFont="1"/>
    <xf numFmtId="0" fontId="23" fillId="0" borderId="2" xfId="2" applyNumberFormat="1" applyFont="1" applyFill="1" applyBorder="1" applyAlignment="1">
      <alignment wrapText="1"/>
    </xf>
    <xf numFmtId="0" fontId="23" fillId="0" borderId="0" xfId="2" applyFont="1">
      <alignment vertical="center"/>
    </xf>
    <xf numFmtId="167" fontId="1" fillId="0" borderId="0" xfId="1" applyNumberFormat="1" applyFont="1"/>
    <xf numFmtId="1" fontId="24" fillId="0" borderId="0" xfId="2" applyNumberFormat="1" applyFont="1" applyFill="1" applyAlignment="1">
      <alignment horizontal="right"/>
    </xf>
    <xf numFmtId="167" fontId="6" fillId="0" borderId="0" xfId="1" applyNumberFormat="1" applyFont="1" applyFill="1" applyAlignment="1">
      <alignment horizontal="right"/>
    </xf>
    <xf numFmtId="1" fontId="24" fillId="0" borderId="0" xfId="2" applyNumberFormat="1" applyFont="1" applyFill="1" applyAlignment="1"/>
    <xf numFmtId="167" fontId="24" fillId="0" borderId="0" xfId="1" applyNumberFormat="1" applyFont="1" applyFill="1" applyAlignment="1"/>
    <xf numFmtId="167" fontId="6" fillId="0" borderId="0" xfId="1" applyNumberFormat="1" applyFont="1" applyFill="1" applyAlignment="1"/>
    <xf numFmtId="167" fontId="23" fillId="0" borderId="0" xfId="1" applyNumberFormat="1" applyFont="1" applyAlignment="1">
      <alignment vertical="center"/>
    </xf>
    <xf numFmtId="167" fontId="2" fillId="0" borderId="0" xfId="1" applyNumberFormat="1" applyFont="1" applyAlignment="1">
      <alignment vertical="center"/>
    </xf>
    <xf numFmtId="0" fontId="5" fillId="0" borderId="0" xfId="0" applyFont="1"/>
    <xf numFmtId="1" fontId="26" fillId="0" borderId="1" xfId="2" applyNumberFormat="1" applyFont="1" applyFill="1" applyBorder="1" applyAlignment="1"/>
    <xf numFmtId="167" fontId="27" fillId="0" borderId="1" xfId="1" applyNumberFormat="1" applyFont="1" applyFill="1" applyBorder="1" applyAlignment="1">
      <alignment horizontal="right"/>
    </xf>
    <xf numFmtId="167" fontId="28" fillId="0" borderId="1" xfId="1" applyNumberFormat="1" applyFont="1" applyFill="1" applyBorder="1" applyAlignment="1">
      <alignment horizontal="right"/>
    </xf>
    <xf numFmtId="167" fontId="28" fillId="0" borderId="1" xfId="1" applyNumberFormat="1" applyFont="1" applyBorder="1"/>
    <xf numFmtId="0" fontId="3" fillId="0" borderId="0" xfId="0" applyFont="1"/>
    <xf numFmtId="167" fontId="23" fillId="0" borderId="2" xfId="1" applyNumberFormat="1" applyFont="1" applyFill="1" applyBorder="1" applyAlignment="1">
      <alignment wrapText="1"/>
    </xf>
    <xf numFmtId="167" fontId="2" fillId="0" borderId="0" xfId="1" applyNumberFormat="1" applyFont="1" applyFill="1" applyBorder="1" applyAlignment="1">
      <alignment wrapText="1"/>
    </xf>
    <xf numFmtId="167" fontId="2" fillId="0" borderId="0" xfId="1" applyNumberFormat="1" applyFont="1" applyFill="1" applyAlignment="1">
      <alignment vertical="center"/>
    </xf>
    <xf numFmtId="167" fontId="1" fillId="0" borderId="0" xfId="1" applyNumberFormat="1" applyFont="1" applyFill="1"/>
    <xf numFmtId="167" fontId="26" fillId="0" borderId="1" xfId="1" applyNumberFormat="1" applyFont="1" applyFill="1" applyBorder="1" applyAlignment="1">
      <alignment horizontal="right"/>
    </xf>
    <xf numFmtId="167" fontId="3" fillId="0" borderId="1" xfId="1" applyNumberFormat="1" applyFont="1" applyFill="1" applyBorder="1" applyAlignment="1">
      <alignment horizontal="right"/>
    </xf>
    <xf numFmtId="0" fontId="23" fillId="0" borderId="0" xfId="2" applyNumberFormat="1" applyFont="1" applyFill="1" applyBorder="1" applyAlignment="1">
      <alignment wrapText="1"/>
    </xf>
    <xf numFmtId="167" fontId="23" fillId="0" borderId="0" xfId="1" applyNumberFormat="1" applyFont="1" applyFill="1" applyBorder="1" applyAlignment="1">
      <alignment wrapText="1"/>
    </xf>
    <xf numFmtId="1" fontId="23" fillId="0" borderId="1" xfId="2" applyNumberFormat="1" applyFont="1" applyFill="1" applyBorder="1" applyAlignment="1"/>
    <xf numFmtId="167" fontId="3" fillId="0" borderId="1" xfId="1" applyNumberFormat="1" applyFont="1" applyBorder="1"/>
    <xf numFmtId="1" fontId="23" fillId="0" borderId="0" xfId="2" applyNumberFormat="1" applyFont="1" applyFill="1" applyBorder="1" applyAlignment="1"/>
    <xf numFmtId="1" fontId="26" fillId="0" borderId="0" xfId="2" applyNumberFormat="1" applyFont="1" applyFill="1" applyBorder="1" applyAlignment="1">
      <alignment horizontal="right"/>
    </xf>
    <xf numFmtId="167" fontId="26" fillId="0" borderId="0" xfId="1" applyNumberFormat="1" applyFont="1" applyFill="1" applyBorder="1" applyAlignment="1">
      <alignment horizontal="right"/>
    </xf>
    <xf numFmtId="167" fontId="3" fillId="0" borderId="0" xfId="1" applyNumberFormat="1" applyFont="1" applyFill="1" applyBorder="1" applyAlignment="1">
      <alignment horizontal="right"/>
    </xf>
    <xf numFmtId="167" fontId="3" fillId="0" borderId="0" xfId="1" applyNumberFormat="1" applyFont="1" applyBorder="1"/>
    <xf numFmtId="0" fontId="2" fillId="0" borderId="0" xfId="2" applyBorder="1">
      <alignment vertical="center"/>
    </xf>
    <xf numFmtId="1" fontId="28" fillId="0" borderId="1" xfId="2" applyNumberFormat="1" applyFont="1" applyFill="1" applyBorder="1" applyAlignment="1">
      <alignment horizontal="right"/>
    </xf>
    <xf numFmtId="0" fontId="29" fillId="0" borderId="0" xfId="2" applyFont="1">
      <alignment vertical="center"/>
    </xf>
    <xf numFmtId="1" fontId="20" fillId="0" borderId="1" xfId="2" applyNumberFormat="1" applyFont="1" applyFill="1" applyBorder="1" applyAlignment="1"/>
    <xf numFmtId="1" fontId="30" fillId="0" borderId="1" xfId="2" applyNumberFormat="1" applyFont="1" applyFill="1" applyBorder="1" applyAlignment="1">
      <alignment horizontal="right"/>
    </xf>
    <xf numFmtId="167" fontId="30" fillId="0" borderId="1" xfId="1" applyNumberFormat="1" applyFont="1" applyFill="1" applyBorder="1" applyAlignment="1">
      <alignment horizontal="right"/>
    </xf>
    <xf numFmtId="1" fontId="22" fillId="0" borderId="1" xfId="2" applyNumberFormat="1" applyFont="1" applyFill="1" applyBorder="1" applyAlignment="1"/>
    <xf numFmtId="1" fontId="31" fillId="0" borderId="1" xfId="2" applyNumberFormat="1" applyFont="1" applyFill="1" applyBorder="1" applyAlignment="1">
      <alignment horizontal="right"/>
    </xf>
    <xf numFmtId="167" fontId="31" fillId="0" borderId="1" xfId="1" applyNumberFormat="1" applyFont="1" applyFill="1" applyBorder="1" applyAlignment="1">
      <alignment horizontal="right"/>
    </xf>
    <xf numFmtId="1" fontId="4" fillId="0" borderId="0" xfId="2" applyNumberFormat="1" applyFont="1" applyFill="1" applyBorder="1" applyAlignment="1">
      <alignment horizontal="left" wrapText="1"/>
    </xf>
    <xf numFmtId="167" fontId="9" fillId="0" borderId="0" xfId="1" applyNumberFormat="1" applyFont="1"/>
    <xf numFmtId="167" fontId="0" fillId="0" borderId="0" xfId="1" applyNumberFormat="1" applyFont="1"/>
    <xf numFmtId="1" fontId="2" fillId="0" borderId="0" xfId="2" applyNumberFormat="1" applyFont="1" applyFill="1" applyBorder="1" applyAlignment="1">
      <alignment horizontal="left"/>
    </xf>
    <xf numFmtId="0" fontId="33" fillId="0" borderId="0" xfId="0" applyFont="1"/>
    <xf numFmtId="1" fontId="4" fillId="2" borderId="0" xfId="2" applyNumberFormat="1" applyFont="1" applyFill="1" applyBorder="1" applyAlignment="1"/>
    <xf numFmtId="1" fontId="4" fillId="2" borderId="0" xfId="2" applyNumberFormat="1" applyFont="1" applyFill="1" applyBorder="1" applyAlignment="1">
      <alignment horizontal="left"/>
    </xf>
    <xf numFmtId="0" fontId="2" fillId="2" borderId="0" xfId="0" applyFont="1" applyFill="1"/>
    <xf numFmtId="1" fontId="4" fillId="2" borderId="0" xfId="2" applyNumberFormat="1" applyFont="1" applyFill="1" applyBorder="1" applyAlignment="1">
      <alignment horizontal="left" wrapText="1"/>
    </xf>
    <xf numFmtId="1" fontId="4" fillId="0" borderId="0" xfId="2" applyNumberFormat="1" applyFont="1" applyFill="1" applyAlignment="1"/>
    <xf numFmtId="1" fontId="5" fillId="0" borderId="0" xfId="2" applyNumberFormat="1" applyFont="1" applyFill="1" applyBorder="1" applyAlignment="1">
      <alignment horizontal="left"/>
    </xf>
    <xf numFmtId="1" fontId="4" fillId="0" borderId="0" xfId="2" applyNumberFormat="1" applyFont="1" applyFill="1" applyBorder="1" applyAlignment="1"/>
    <xf numFmtId="1" fontId="5" fillId="0" borderId="0" xfId="2" applyNumberFormat="1" applyFont="1" applyFill="1" applyBorder="1" applyAlignment="1">
      <alignment horizontal="center"/>
    </xf>
    <xf numFmtId="1" fontId="3" fillId="0" borderId="0" xfId="2" applyNumberFormat="1" applyFont="1" applyFill="1" applyBorder="1" applyAlignment="1">
      <alignment horizontal="right"/>
    </xf>
    <xf numFmtId="1" fontId="4" fillId="0" borderId="0" xfId="2" applyNumberFormat="1" applyFont="1" applyFill="1" applyBorder="1" applyAlignment="1"/>
    <xf numFmtId="1" fontId="4" fillId="0" borderId="0" xfId="2" applyNumberFormat="1" applyFont="1" applyFill="1" applyAlignment="1"/>
    <xf numFmtId="1" fontId="27" fillId="0" borderId="1" xfId="2" applyNumberFormat="1" applyFont="1" applyFill="1" applyBorder="1" applyAlignment="1">
      <alignment horizontal="right"/>
    </xf>
    <xf numFmtId="1" fontId="26" fillId="0" borderId="1" xfId="2" applyNumberFormat="1" applyFont="1" applyFill="1" applyBorder="1" applyAlignment="1">
      <alignment horizontal="right"/>
    </xf>
    <xf numFmtId="1" fontId="4" fillId="0" borderId="0" xfId="2" applyNumberFormat="1" applyFont="1" applyFill="1" applyAlignment="1"/>
    <xf numFmtId="1" fontId="27" fillId="0" borderId="1" xfId="2" applyNumberFormat="1" applyFont="1" applyFill="1" applyBorder="1" applyAlignment="1">
      <alignment horizontal="right"/>
    </xf>
    <xf numFmtId="1" fontId="26" fillId="0" borderId="1" xfId="2" applyNumberFormat="1" applyFont="1" applyFill="1" applyBorder="1" applyAlignment="1">
      <alignment horizontal="right"/>
    </xf>
    <xf numFmtId="1" fontId="6" fillId="2" borderId="0" xfId="2" applyNumberFormat="1" applyFont="1" applyFill="1" applyAlignment="1"/>
    <xf numFmtId="167" fontId="1" fillId="2" borderId="0" xfId="1" applyNumberFormat="1" applyFont="1" applyFill="1"/>
    <xf numFmtId="167" fontId="25" fillId="2" borderId="0" xfId="1" applyNumberFormat="1" applyFont="1" applyFill="1" applyAlignment="1"/>
    <xf numFmtId="1" fontId="25" fillId="2" borderId="0" xfId="2" applyNumberFormat="1" applyFont="1" applyFill="1" applyAlignment="1"/>
    <xf numFmtId="167" fontId="2" fillId="2" borderId="0" xfId="1" applyNumberFormat="1" applyFont="1" applyFill="1"/>
    <xf numFmtId="167" fontId="25" fillId="2" borderId="0" xfId="1" applyNumberFormat="1" applyFont="1" applyFill="1" applyAlignment="1">
      <alignment vertical="center"/>
    </xf>
    <xf numFmtId="0" fontId="25" fillId="2" borderId="0" xfId="2" applyFont="1" applyFill="1">
      <alignment vertical="center"/>
    </xf>
    <xf numFmtId="167" fontId="2" fillId="2" borderId="0" xfId="1" applyNumberFormat="1" applyFont="1" applyFill="1" applyAlignment="1">
      <alignment vertical="center"/>
    </xf>
    <xf numFmtId="0" fontId="2" fillId="2" borderId="0" xfId="2" applyFont="1" applyFill="1">
      <alignment vertical="center"/>
    </xf>
    <xf numFmtId="0" fontId="8" fillId="2" borderId="0" xfId="0" applyFont="1" applyFill="1"/>
    <xf numFmtId="167" fontId="37" fillId="2" borderId="1" xfId="1" applyNumberFormat="1" applyFont="1" applyFill="1" applyBorder="1" applyAlignment="1">
      <alignment horizontal="right"/>
    </xf>
    <xf numFmtId="167" fontId="37" fillId="2" borderId="1" xfId="1" applyNumberFormat="1" applyFont="1" applyFill="1" applyBorder="1"/>
    <xf numFmtId="0" fontId="15" fillId="2" borderId="0" xfId="0" applyFont="1" applyFill="1"/>
    <xf numFmtId="167" fontId="2" fillId="2" borderId="0" xfId="1" applyNumberFormat="1" applyFont="1" applyFill="1" applyBorder="1" applyAlignment="1">
      <alignment wrapText="1"/>
    </xf>
    <xf numFmtId="0" fontId="8" fillId="0" borderId="0" xfId="0" applyFont="1" applyFill="1"/>
    <xf numFmtId="0" fontId="5" fillId="0" borderId="0" xfId="0" applyFont="1" applyFill="1"/>
    <xf numFmtId="1" fontId="4" fillId="0" borderId="0" xfId="2" applyNumberFormat="1" applyFont="1" applyFill="1" applyAlignment="1"/>
    <xf numFmtId="0" fontId="38" fillId="0" borderId="0" xfId="0" applyFont="1"/>
    <xf numFmtId="0" fontId="39" fillId="0" borderId="0" xfId="0" applyFont="1"/>
    <xf numFmtId="0" fontId="40" fillId="0" borderId="0" xfId="0" applyFont="1"/>
    <xf numFmtId="0" fontId="41" fillId="0" borderId="0" xfId="0" applyFont="1"/>
    <xf numFmtId="0" fontId="41" fillId="0" borderId="0" xfId="2" applyFont="1">
      <alignment vertical="center"/>
    </xf>
    <xf numFmtId="167" fontId="41" fillId="0" borderId="0" xfId="1" applyNumberFormat="1" applyFont="1"/>
    <xf numFmtId="1" fontId="43" fillId="0" borderId="0" xfId="2" applyNumberFormat="1" applyFont="1" applyFill="1" applyAlignment="1">
      <alignment horizontal="right"/>
    </xf>
    <xf numFmtId="167" fontId="43" fillId="0" borderId="0" xfId="1" applyNumberFormat="1" applyFont="1" applyFill="1" applyAlignment="1">
      <alignment horizontal="right"/>
    </xf>
    <xf numFmtId="167" fontId="43" fillId="0" borderId="0" xfId="1" applyNumberFormat="1" applyFont="1" applyFill="1" applyAlignment="1"/>
    <xf numFmtId="1" fontId="43" fillId="2" borderId="0" xfId="2" applyNumberFormat="1" applyFont="1" applyFill="1" applyAlignment="1"/>
    <xf numFmtId="167" fontId="41" fillId="2" borderId="0" xfId="1" applyNumberFormat="1" applyFont="1" applyFill="1"/>
    <xf numFmtId="1" fontId="43" fillId="0" borderId="0" xfId="2" applyNumberFormat="1" applyFont="1" applyFill="1" applyAlignment="1"/>
    <xf numFmtId="167" fontId="43" fillId="2" borderId="0" xfId="1" applyNumberFormat="1" applyFont="1" applyFill="1" applyAlignment="1"/>
    <xf numFmtId="165" fontId="41" fillId="2" borderId="0" xfId="1" applyNumberFormat="1" applyFont="1" applyFill="1"/>
    <xf numFmtId="167" fontId="43" fillId="2" borderId="0" xfId="1" applyNumberFormat="1" applyFont="1" applyFill="1" applyAlignment="1">
      <alignment vertical="center"/>
    </xf>
    <xf numFmtId="0" fontId="43" fillId="2" borderId="0" xfId="2" applyFont="1" applyFill="1">
      <alignment vertical="center"/>
    </xf>
    <xf numFmtId="167" fontId="41" fillId="2" borderId="0" xfId="1" applyNumberFormat="1" applyFont="1" applyFill="1" applyAlignment="1">
      <alignment vertical="center"/>
    </xf>
    <xf numFmtId="0" fontId="41" fillId="2" borderId="0" xfId="2" applyFont="1" applyFill="1">
      <alignment vertical="center"/>
    </xf>
    <xf numFmtId="167" fontId="44" fillId="2" borderId="1" xfId="1" applyNumberFormat="1" applyFont="1" applyFill="1" applyBorder="1" applyAlignment="1">
      <alignment horizontal="right"/>
    </xf>
    <xf numFmtId="167" fontId="44" fillId="2" borderId="1" xfId="1" applyNumberFormat="1" applyFont="1" applyFill="1" applyBorder="1"/>
    <xf numFmtId="167" fontId="41" fillId="2" borderId="0" xfId="1" applyNumberFormat="1" applyFont="1" applyFill="1" applyBorder="1" applyAlignment="1">
      <alignment wrapText="1"/>
    </xf>
    <xf numFmtId="167" fontId="41" fillId="0" borderId="0" xfId="1" applyNumberFormat="1" applyFont="1" applyFill="1" applyAlignment="1">
      <alignment vertical="center"/>
    </xf>
    <xf numFmtId="167" fontId="41" fillId="0" borderId="0" xfId="1" applyNumberFormat="1" applyFont="1" applyFill="1"/>
    <xf numFmtId="167" fontId="41" fillId="0" borderId="0" xfId="1" applyNumberFormat="1" applyFont="1" applyAlignment="1">
      <alignment vertical="center"/>
    </xf>
    <xf numFmtId="167" fontId="45" fillId="0" borderId="1" xfId="1" applyNumberFormat="1" applyFont="1" applyFill="1" applyBorder="1" applyAlignment="1">
      <alignment horizontal="right"/>
    </xf>
    <xf numFmtId="167" fontId="44" fillId="0" borderId="1" xfId="1" applyNumberFormat="1" applyFont="1" applyFill="1" applyBorder="1" applyAlignment="1">
      <alignment horizontal="right"/>
    </xf>
    <xf numFmtId="167" fontId="44" fillId="0" borderId="1" xfId="1" applyNumberFormat="1" applyFont="1" applyBorder="1"/>
    <xf numFmtId="167" fontId="41" fillId="0" borderId="0" xfId="1" applyNumberFormat="1" applyFont="1" applyFill="1" applyBorder="1" applyAlignment="1">
      <alignment wrapText="1"/>
    </xf>
    <xf numFmtId="167" fontId="45" fillId="0" borderId="1" xfId="1" applyNumberFormat="1" applyFont="1" applyBorder="1"/>
    <xf numFmtId="167" fontId="45" fillId="0" borderId="0" xfId="1" applyNumberFormat="1" applyFont="1" applyFill="1" applyBorder="1" applyAlignment="1">
      <alignment horizontal="right"/>
    </xf>
    <xf numFmtId="167" fontId="45" fillId="0" borderId="0" xfId="1" applyNumberFormat="1" applyFont="1" applyBorder="1"/>
    <xf numFmtId="1" fontId="45" fillId="0" borderId="1" xfId="2" applyNumberFormat="1" applyFont="1" applyFill="1" applyBorder="1" applyAlignment="1"/>
    <xf numFmtId="1" fontId="44" fillId="0" borderId="1" xfId="2" applyNumberFormat="1" applyFont="1" applyFill="1" applyBorder="1" applyAlignment="1">
      <alignment horizontal="right"/>
    </xf>
    <xf numFmtId="1" fontId="42" fillId="0" borderId="1" xfId="2" applyNumberFormat="1" applyFont="1" applyFill="1" applyBorder="1" applyAlignment="1"/>
    <xf numFmtId="1" fontId="46" fillId="0" borderId="1" xfId="2" applyNumberFormat="1" applyFont="1" applyFill="1" applyBorder="1" applyAlignment="1">
      <alignment horizontal="right"/>
    </xf>
    <xf numFmtId="167" fontId="46" fillId="0" borderId="1" xfId="1" applyNumberFormat="1" applyFont="1" applyFill="1" applyBorder="1" applyAlignment="1">
      <alignment horizontal="right"/>
    </xf>
    <xf numFmtId="1" fontId="41" fillId="0" borderId="1" xfId="2" applyNumberFormat="1" applyFont="1" applyFill="1" applyBorder="1" applyAlignment="1"/>
    <xf numFmtId="1" fontId="45" fillId="0" borderId="1" xfId="2" applyNumberFormat="1" applyFont="1" applyFill="1" applyBorder="1" applyAlignment="1">
      <alignment horizontal="right"/>
    </xf>
    <xf numFmtId="0" fontId="0" fillId="0" borderId="0" xfId="0" applyAlignment="1">
      <alignment vertical="center"/>
    </xf>
    <xf numFmtId="1" fontId="3" fillId="0" borderId="0" xfId="0" applyNumberFormat="1" applyFont="1" applyFill="1" applyAlignment="1"/>
    <xf numFmtId="1" fontId="4" fillId="0" borderId="0" xfId="0" applyNumberFormat="1" applyFont="1" applyFill="1" applyAlignment="1"/>
    <xf numFmtId="0" fontId="10" fillId="0" borderId="0" xfId="0" applyFont="1"/>
    <xf numFmtId="165" fontId="1" fillId="0" borderId="0" xfId="1" applyNumberFormat="1" applyFont="1"/>
    <xf numFmtId="165" fontId="10" fillId="0" borderId="0" xfId="0" applyNumberFormat="1" applyFont="1"/>
    <xf numFmtId="1" fontId="4" fillId="2" borderId="0" xfId="0" applyNumberFormat="1" applyFont="1" applyFill="1" applyAlignment="1"/>
    <xf numFmtId="0" fontId="0" fillId="2" borderId="0" xfId="0" applyFill="1" applyAlignment="1">
      <alignment vertical="center"/>
    </xf>
    <xf numFmtId="0" fontId="0" fillId="2" borderId="0" xfId="0" applyFill="1"/>
    <xf numFmtId="0" fontId="0" fillId="2" borderId="11" xfId="0" applyFont="1" applyFill="1" applyBorder="1"/>
    <xf numFmtId="0" fontId="0" fillId="2" borderId="11" xfId="0" applyFill="1" applyBorder="1"/>
    <xf numFmtId="0" fontId="10" fillId="2" borderId="11" xfId="0" applyFont="1" applyFill="1" applyBorder="1"/>
    <xf numFmtId="0" fontId="10" fillId="2" borderId="0" xfId="0" applyFont="1" applyFill="1" applyBorder="1"/>
    <xf numFmtId="0" fontId="14" fillId="2" borderId="11" xfId="0" applyFont="1" applyFill="1" applyBorder="1"/>
    <xf numFmtId="167" fontId="14" fillId="2" borderId="11" xfId="1" applyNumberFormat="1" applyFont="1" applyFill="1" applyBorder="1"/>
    <xf numFmtId="167" fontId="14" fillId="2" borderId="0" xfId="1" applyNumberFormat="1" applyFont="1" applyFill="1" applyBorder="1"/>
    <xf numFmtId="167" fontId="0" fillId="2" borderId="11" xfId="1" applyNumberFormat="1" applyFont="1" applyFill="1" applyBorder="1"/>
    <xf numFmtId="167" fontId="0" fillId="2" borderId="0" xfId="1" applyNumberFormat="1" applyFont="1" applyFill="1" applyBorder="1"/>
    <xf numFmtId="167" fontId="10" fillId="2" borderId="11" xfId="1" applyNumberFormat="1" applyFont="1" applyFill="1" applyBorder="1"/>
    <xf numFmtId="167" fontId="10" fillId="2" borderId="0" xfId="1" applyNumberFormat="1" applyFont="1" applyFill="1" applyBorder="1"/>
    <xf numFmtId="167" fontId="36" fillId="2" borderId="0" xfId="1" applyNumberFormat="1" applyFont="1" applyFill="1" applyBorder="1"/>
    <xf numFmtId="167" fontId="36" fillId="2" borderId="0" xfId="1" applyNumberFormat="1" applyFont="1" applyFill="1"/>
    <xf numFmtId="0" fontId="32" fillId="2" borderId="11" xfId="0" applyFont="1" applyFill="1" applyBorder="1"/>
    <xf numFmtId="167" fontId="0" fillId="2" borderId="0" xfId="1" applyNumberFormat="1" applyFont="1" applyFill="1"/>
    <xf numFmtId="1" fontId="4" fillId="2" borderId="0" xfId="2" applyNumberFormat="1" applyFont="1" applyFill="1" applyAlignment="1"/>
    <xf numFmtId="0" fontId="2" fillId="2" borderId="0" xfId="2" applyFill="1">
      <alignment vertical="center"/>
    </xf>
    <xf numFmtId="0" fontId="29" fillId="2" borderId="13" xfId="2" applyFont="1" applyFill="1" applyBorder="1">
      <alignment vertical="center"/>
    </xf>
    <xf numFmtId="167" fontId="35" fillId="2" borderId="13" xfId="0" applyNumberFormat="1" applyFont="1" applyFill="1" applyBorder="1"/>
    <xf numFmtId="167" fontId="4" fillId="2" borderId="0" xfId="1" applyNumberFormat="1" applyFont="1" applyFill="1" applyAlignment="1"/>
    <xf numFmtId="1" fontId="4" fillId="2" borderId="0" xfId="2" applyNumberFormat="1" applyFont="1" applyFill="1" applyAlignment="1">
      <alignment horizontal="left"/>
    </xf>
    <xf numFmtId="1" fontId="4" fillId="2" borderId="4" xfId="2" applyNumberFormat="1" applyFont="1" applyFill="1" applyBorder="1" applyAlignment="1">
      <alignment horizontal="center"/>
    </xf>
    <xf numFmtId="1" fontId="4" fillId="2" borderId="6" xfId="2" applyNumberFormat="1" applyFont="1" applyFill="1" applyBorder="1" applyAlignment="1">
      <alignment horizontal="center"/>
    </xf>
    <xf numFmtId="1" fontId="4" fillId="2" borderId="0" xfId="2" applyNumberFormat="1" applyFont="1" applyFill="1" applyBorder="1" applyAlignment="1">
      <alignment horizontal="right"/>
    </xf>
    <xf numFmtId="0" fontId="0" fillId="2" borderId="0" xfId="0" applyFill="1" applyAlignment="1">
      <alignment horizontal="right"/>
    </xf>
    <xf numFmtId="167" fontId="0" fillId="2" borderId="0" xfId="0" applyNumberFormat="1" applyFill="1"/>
    <xf numFmtId="0" fontId="35" fillId="0" borderId="13" xfId="0" applyFont="1" applyBorder="1"/>
    <xf numFmtId="167" fontId="35" fillId="0" borderId="13" xfId="0" applyNumberFormat="1" applyFont="1" applyBorder="1"/>
    <xf numFmtId="0" fontId="35" fillId="2" borderId="13" xfId="0" applyFont="1" applyFill="1" applyBorder="1"/>
    <xf numFmtId="1" fontId="5" fillId="0" borderId="11" xfId="2" applyNumberFormat="1" applyFont="1" applyFill="1" applyBorder="1" applyAlignment="1">
      <alignment horizontal="center"/>
    </xf>
    <xf numFmtId="0" fontId="0" fillId="0" borderId="11" xfId="0" applyFill="1" applyBorder="1"/>
    <xf numFmtId="0" fontId="2" fillId="0" borderId="11" xfId="2" applyFill="1" applyBorder="1">
      <alignment vertical="center"/>
    </xf>
    <xf numFmtId="167" fontId="2" fillId="0" borderId="11" xfId="1" applyNumberFormat="1" applyFont="1" applyFill="1" applyBorder="1" applyAlignment="1">
      <alignment vertical="center"/>
    </xf>
    <xf numFmtId="167" fontId="4" fillId="0" borderId="11" xfId="1" applyNumberFormat="1" applyFont="1" applyFill="1" applyBorder="1" applyAlignment="1"/>
    <xf numFmtId="1" fontId="4" fillId="2" borderId="11" xfId="2" applyNumberFormat="1" applyFont="1" applyFill="1" applyBorder="1" applyAlignment="1"/>
    <xf numFmtId="0" fontId="2" fillId="2" borderId="11" xfId="2" applyFill="1" applyBorder="1">
      <alignment vertical="center"/>
    </xf>
    <xf numFmtId="167" fontId="15" fillId="0" borderId="11" xfId="1" applyNumberFormat="1" applyFont="1" applyFill="1" applyBorder="1" applyAlignment="1">
      <alignment vertical="center"/>
    </xf>
    <xf numFmtId="167" fontId="14" fillId="2" borderId="11" xfId="0" applyNumberFormat="1" applyFont="1" applyFill="1" applyBorder="1"/>
    <xf numFmtId="167" fontId="0" fillId="2" borderId="11" xfId="0" applyNumberFormat="1" applyFill="1" applyBorder="1"/>
    <xf numFmtId="1" fontId="3" fillId="0" borderId="15" xfId="2" applyNumberFormat="1" applyFont="1" applyFill="1" applyBorder="1" applyAlignment="1"/>
    <xf numFmtId="0" fontId="2" fillId="0" borderId="15" xfId="2" applyFill="1" applyBorder="1">
      <alignment vertical="center"/>
    </xf>
    <xf numFmtId="167" fontId="4" fillId="0" borderId="15" xfId="1" applyNumberFormat="1" applyFont="1" applyFill="1" applyBorder="1" applyAlignment="1"/>
    <xf numFmtId="0" fontId="0" fillId="0" borderId="15" xfId="0" applyFill="1" applyBorder="1"/>
    <xf numFmtId="0" fontId="0" fillId="0" borderId="15" xfId="0" applyBorder="1"/>
    <xf numFmtId="0" fontId="0" fillId="2" borderId="15" xfId="0" applyFill="1" applyBorder="1"/>
    <xf numFmtId="1" fontId="5" fillId="0" borderId="14" xfId="2" applyNumberFormat="1" applyFont="1" applyFill="1" applyBorder="1" applyAlignment="1">
      <alignment horizontal="center"/>
    </xf>
    <xf numFmtId="1" fontId="3" fillId="0" borderId="14" xfId="2" applyNumberFormat="1" applyFont="1" applyFill="1" applyBorder="1" applyAlignment="1"/>
    <xf numFmtId="167" fontId="3" fillId="0" borderId="14" xfId="1" applyNumberFormat="1" applyFont="1" applyFill="1" applyBorder="1" applyAlignment="1"/>
    <xf numFmtId="0" fontId="0" fillId="0" borderId="14" xfId="0" applyFill="1" applyBorder="1"/>
    <xf numFmtId="0" fontId="0" fillId="0" borderId="14" xfId="0" applyBorder="1"/>
    <xf numFmtId="0" fontId="0" fillId="2" borderId="14" xfId="0" applyFill="1" applyBorder="1"/>
    <xf numFmtId="0" fontId="2" fillId="0" borderId="15" xfId="2" applyNumberFormat="1" applyFont="1" applyFill="1" applyBorder="1" applyAlignment="1">
      <alignment wrapText="1"/>
    </xf>
    <xf numFmtId="1" fontId="5" fillId="3" borderId="14" xfId="2" applyNumberFormat="1" applyFont="1" applyFill="1" applyBorder="1" applyAlignment="1">
      <alignment horizontal="center"/>
    </xf>
    <xf numFmtId="0" fontId="34" fillId="3" borderId="14" xfId="2" applyFont="1" applyFill="1" applyBorder="1">
      <alignment vertical="center"/>
    </xf>
    <xf numFmtId="0" fontId="0" fillId="3" borderId="14" xfId="0" applyFill="1" applyBorder="1"/>
    <xf numFmtId="0" fontId="15" fillId="0" borderId="14" xfId="2" applyFont="1" applyFill="1" applyBorder="1">
      <alignment vertical="center"/>
    </xf>
    <xf numFmtId="167" fontId="4" fillId="2" borderId="0" xfId="1" applyNumberFormat="1" applyFont="1" applyFill="1" applyAlignment="1">
      <alignment horizontal="left"/>
    </xf>
    <xf numFmtId="167" fontId="2" fillId="2" borderId="0" xfId="2" applyNumberFormat="1" applyFill="1">
      <alignment vertical="center"/>
    </xf>
    <xf numFmtId="0" fontId="0" fillId="0" borderId="16" xfId="0" applyBorder="1"/>
    <xf numFmtId="0" fontId="0" fillId="2" borderId="16" xfId="0" applyFill="1" applyBorder="1"/>
    <xf numFmtId="0" fontId="47" fillId="0" borderId="16" xfId="0" applyFont="1" applyBorder="1"/>
    <xf numFmtId="0" fontId="0" fillId="0" borderId="17" xfId="0" applyBorder="1"/>
    <xf numFmtId="0" fontId="0" fillId="2" borderId="17" xfId="0" applyFill="1" applyBorder="1"/>
    <xf numFmtId="0" fontId="2" fillId="2" borderId="13" xfId="2" applyFill="1" applyBorder="1">
      <alignment vertical="center"/>
    </xf>
    <xf numFmtId="167" fontId="2" fillId="2" borderId="13" xfId="2" applyNumberFormat="1" applyFill="1" applyBorder="1">
      <alignment vertical="center"/>
    </xf>
    <xf numFmtId="1" fontId="4" fillId="0" borderId="0" xfId="2" applyNumberFormat="1" applyFont="1" applyFill="1" applyBorder="1" applyAlignment="1"/>
    <xf numFmtId="0" fontId="10" fillId="0" borderId="11" xfId="0" applyFont="1" applyFill="1" applyBorder="1"/>
    <xf numFmtId="14" fontId="0" fillId="0" borderId="11" xfId="0" applyNumberFormat="1" applyFill="1" applyBorder="1"/>
    <xf numFmtId="167" fontId="2" fillId="0" borderId="11" xfId="1" applyNumberFormat="1" applyFont="1" applyFill="1" applyBorder="1" applyAlignment="1"/>
    <xf numFmtId="167" fontId="2" fillId="0" borderId="11" xfId="1" applyNumberFormat="1" applyFont="1" applyFill="1" applyBorder="1"/>
    <xf numFmtId="1" fontId="48" fillId="0" borderId="11" xfId="2" applyNumberFormat="1" applyFont="1" applyFill="1" applyBorder="1" applyAlignment="1">
      <alignment horizontal="left"/>
    </xf>
    <xf numFmtId="167" fontId="32" fillId="0" borderId="11" xfId="1" applyNumberFormat="1" applyFont="1" applyFill="1" applyBorder="1"/>
    <xf numFmtId="167" fontId="0" fillId="0" borderId="11" xfId="1" applyNumberFormat="1" applyFont="1" applyFill="1" applyBorder="1"/>
    <xf numFmtId="1" fontId="4" fillId="0" borderId="11" xfId="2" applyNumberFormat="1" applyFont="1" applyFill="1" applyBorder="1" applyAlignment="1">
      <alignment horizontal="right"/>
    </xf>
    <xf numFmtId="0" fontId="0" fillId="0" borderId="11" xfId="0" applyFill="1" applyBorder="1" applyAlignment="1">
      <alignment horizontal="right"/>
    </xf>
    <xf numFmtId="0" fontId="32" fillId="0" borderId="11" xfId="0" applyFont="1" applyFill="1" applyBorder="1"/>
    <xf numFmtId="0" fontId="47" fillId="0" borderId="11" xfId="0" applyFont="1" applyFill="1" applyBorder="1"/>
    <xf numFmtId="167" fontId="47" fillId="0" borderId="11" xfId="1" applyNumberFormat="1" applyFont="1" applyFill="1" applyBorder="1"/>
    <xf numFmtId="0" fontId="49" fillId="0" borderId="0" xfId="0" applyFont="1" applyFill="1"/>
    <xf numFmtId="1" fontId="4" fillId="0" borderId="0" xfId="2" applyNumberFormat="1" applyFont="1" applyFill="1" applyBorder="1" applyAlignment="1"/>
    <xf numFmtId="1" fontId="4" fillId="0" borderId="0" xfId="2" applyNumberFormat="1" applyFont="1" applyFill="1" applyAlignment="1"/>
    <xf numFmtId="0" fontId="20" fillId="0" borderId="0" xfId="2" applyFont="1" applyAlignment="1">
      <alignment horizontal="center" vertical="center" wrapText="1"/>
    </xf>
    <xf numFmtId="0" fontId="21" fillId="0" borderId="0" xfId="0" applyFont="1" applyAlignment="1">
      <alignment horizontal="center" vertical="center"/>
    </xf>
    <xf numFmtId="1" fontId="27" fillId="0" borderId="1" xfId="2" applyNumberFormat="1" applyFont="1" applyFill="1" applyBorder="1" applyAlignment="1">
      <alignment horizontal="right"/>
    </xf>
    <xf numFmtId="1" fontId="26" fillId="0" borderId="1" xfId="2" applyNumberFormat="1" applyFont="1" applyFill="1" applyBorder="1" applyAlignment="1">
      <alignment horizontal="right"/>
    </xf>
    <xf numFmtId="0" fontId="22" fillId="0" borderId="0" xfId="0" applyFont="1" applyAlignment="1">
      <alignment horizontal="center"/>
    </xf>
    <xf numFmtId="0" fontId="0" fillId="0" borderId="0" xfId="0" applyAlignment="1">
      <alignment horizontal="center"/>
    </xf>
    <xf numFmtId="0" fontId="42" fillId="0" borderId="0" xfId="0" applyFont="1" applyAlignment="1">
      <alignment horizontal="center"/>
    </xf>
    <xf numFmtId="0" fontId="50" fillId="0" borderId="0" xfId="0" applyFont="1"/>
    <xf numFmtId="0" fontId="14" fillId="0" borderId="0" xfId="0" applyFont="1"/>
    <xf numFmtId="0" fontId="51" fillId="2" borderId="0" xfId="0" applyFont="1" applyFill="1"/>
    <xf numFmtId="0" fontId="48" fillId="0" borderId="0" xfId="0" applyFont="1"/>
    <xf numFmtId="0" fontId="14" fillId="0" borderId="0" xfId="0" applyFont="1" applyFill="1"/>
    <xf numFmtId="0" fontId="31" fillId="0" borderId="0" xfId="0" applyFont="1"/>
  </cellXfs>
  <cellStyles count="3">
    <cellStyle name="K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a-users20-server\tka-users20$\hjemme\slungaard\My%20Documents\Privat\Nidaros\Regnskap\2013\til%20revisorgodkjenning\20140217%20Nidaros%20Regnskap%202013%20og%20Budsjett%202014_ff_INS_etter%20&#197;rsm&#248;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psummering og Balanse 2013"/>
      <sheetName val="Saldo-historikk"/>
      <sheetName val="Regnskap og Budsjett 2013"/>
      <sheetName val="Inntekter 2013"/>
      <sheetName val="Utgifter 2013"/>
      <sheetName val="Utestående og fordringer"/>
      <sheetName val="Prognose - Balanse m.m. 2014"/>
      <sheetName val="Budsjett 2014"/>
    </sheetNames>
    <sheetDataSet>
      <sheetData sheetId="0"/>
      <sheetData sheetId="1"/>
      <sheetData sheetId="2"/>
      <sheetData sheetId="3">
        <row r="50">
          <cell r="P50">
            <v>240</v>
          </cell>
          <cell r="Q50">
            <v>0</v>
          </cell>
          <cell r="R50">
            <v>0</v>
          </cell>
          <cell r="S50">
            <v>9000</v>
          </cell>
          <cell r="T50">
            <v>0</v>
          </cell>
          <cell r="U50">
            <v>0</v>
          </cell>
          <cell r="V50">
            <v>0</v>
          </cell>
          <cell r="W50">
            <v>557.24</v>
          </cell>
          <cell r="X50">
            <v>0</v>
          </cell>
          <cell r="Y50">
            <v>0</v>
          </cell>
          <cell r="Z50">
            <v>1850</v>
          </cell>
        </row>
      </sheetData>
      <sheetData sheetId="4">
        <row r="38">
          <cell r="H38">
            <v>0</v>
          </cell>
          <cell r="I38">
            <v>0</v>
          </cell>
          <cell r="J38">
            <v>0</v>
          </cell>
          <cell r="K38">
            <v>0</v>
          </cell>
          <cell r="L38">
            <v>0</v>
          </cell>
          <cell r="M38">
            <v>0</v>
          </cell>
          <cell r="N38">
            <v>55</v>
          </cell>
          <cell r="O38">
            <v>0</v>
          </cell>
          <cell r="P38">
            <v>0</v>
          </cell>
          <cell r="Q38">
            <v>0</v>
          </cell>
          <cell r="R38">
            <v>6113.25</v>
          </cell>
          <cell r="S38">
            <v>9075</v>
          </cell>
          <cell r="T38">
            <v>14053</v>
          </cell>
          <cell r="U38">
            <v>19113</v>
          </cell>
          <cell r="V38">
            <v>32819</v>
          </cell>
          <cell r="W38">
            <v>0</v>
          </cell>
          <cell r="X38">
            <v>0</v>
          </cell>
          <cell r="Z38">
            <v>0</v>
          </cell>
          <cell r="AA38">
            <v>475</v>
          </cell>
          <cell r="AB38">
            <v>0</v>
          </cell>
          <cell r="AC38">
            <v>0</v>
          </cell>
          <cell r="AD38">
            <v>0</v>
          </cell>
          <cell r="AE38">
            <v>235</v>
          </cell>
          <cell r="AF38">
            <v>1161.31</v>
          </cell>
          <cell r="AG38">
            <v>0</v>
          </cell>
          <cell r="AH38">
            <v>0</v>
          </cell>
          <cell r="AI38">
            <v>150</v>
          </cell>
          <cell r="AJ38">
            <v>0</v>
          </cell>
          <cell r="AK38">
            <v>0</v>
          </cell>
          <cell r="AL38">
            <v>0</v>
          </cell>
          <cell r="AM38">
            <v>0</v>
          </cell>
          <cell r="AN38">
            <v>329.5</v>
          </cell>
          <cell r="AO38">
            <v>4118</v>
          </cell>
          <cell r="AP38">
            <v>4044</v>
          </cell>
          <cell r="AQ38">
            <v>800</v>
          </cell>
          <cell r="AR38">
            <v>0</v>
          </cell>
        </row>
      </sheetData>
      <sheetData sheetId="5"/>
      <sheetData sheetId="6"/>
      <sheetData sheetId="7"/>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tabSelected="1" zoomScaleNormal="100" workbookViewId="0">
      <selection activeCell="F9" sqref="F9"/>
    </sheetView>
  </sheetViews>
  <sheetFormatPr baseColWidth="10" defaultRowHeight="12.75" x14ac:dyDescent="0.2"/>
  <cols>
    <col min="1" max="1" width="4.85546875" customWidth="1"/>
    <col min="2" max="2" width="57.7109375" bestFit="1" customWidth="1"/>
    <col min="4" max="4" width="6.7109375" bestFit="1" customWidth="1"/>
    <col min="5" max="5" width="22.42578125" bestFit="1" customWidth="1"/>
    <col min="6" max="6" width="12.85546875" bestFit="1" customWidth="1"/>
    <col min="7" max="7" width="14.42578125" bestFit="1" customWidth="1"/>
    <col min="8" max="8" width="7.7109375" bestFit="1" customWidth="1"/>
  </cols>
  <sheetData>
    <row r="1" spans="1:11" x14ac:dyDescent="0.2">
      <c r="A1" s="83" t="s">
        <v>314</v>
      </c>
    </row>
    <row r="2" spans="1:11" x14ac:dyDescent="0.2">
      <c r="B2" s="223"/>
      <c r="C2" s="223"/>
      <c r="D2" s="223"/>
      <c r="I2" s="224" t="s">
        <v>337</v>
      </c>
      <c r="J2" s="225"/>
      <c r="K2" s="225"/>
    </row>
    <row r="3" spans="1:11" x14ac:dyDescent="0.2">
      <c r="A3" s="70"/>
      <c r="B3" s="226"/>
      <c r="C3" s="226" t="s">
        <v>136</v>
      </c>
      <c r="D3" s="227"/>
      <c r="I3" s="226" t="s">
        <v>231</v>
      </c>
      <c r="J3" s="226" t="s">
        <v>232</v>
      </c>
      <c r="K3" s="225"/>
    </row>
    <row r="4" spans="1:11" x14ac:dyDescent="0.2">
      <c r="A4" s="91"/>
      <c r="B4" s="228" t="s">
        <v>336</v>
      </c>
      <c r="C4" s="229">
        <f>J13+J14</f>
        <v>33743</v>
      </c>
      <c r="D4" s="230"/>
      <c r="I4" s="231">
        <f>J16</f>
        <v>23899</v>
      </c>
      <c r="J4" s="231">
        <f>J15</f>
        <v>48181</v>
      </c>
      <c r="K4" s="231">
        <f>I4+J4</f>
        <v>72080</v>
      </c>
    </row>
    <row r="5" spans="1:11" x14ac:dyDescent="0.2">
      <c r="A5" s="89" t="s">
        <v>137</v>
      </c>
      <c r="B5" s="225" t="s">
        <v>338</v>
      </c>
      <c r="C5" s="231">
        <f>'Inntekter 2014'!E101</f>
        <v>128767.33</v>
      </c>
      <c r="D5" s="232"/>
      <c r="E5" s="223"/>
      <c r="F5" s="223"/>
      <c r="G5" s="223"/>
      <c r="H5" s="223"/>
      <c r="I5" s="223"/>
      <c r="J5" s="223"/>
    </row>
    <row r="6" spans="1:11" x14ac:dyDescent="0.2">
      <c r="A6" s="89" t="s">
        <v>115</v>
      </c>
      <c r="B6" s="225" t="s">
        <v>339</v>
      </c>
      <c r="C6" s="231">
        <f>'Utgifter 2014'!F52</f>
        <v>90430.75</v>
      </c>
      <c r="D6" s="232"/>
      <c r="E6" s="223"/>
      <c r="F6" s="223"/>
      <c r="G6" s="223"/>
      <c r="H6" s="223"/>
      <c r="I6" s="223"/>
      <c r="J6" s="223"/>
    </row>
    <row r="7" spans="1:11" x14ac:dyDescent="0.2">
      <c r="A7" s="90" t="s">
        <v>134</v>
      </c>
      <c r="B7" s="226" t="s">
        <v>340</v>
      </c>
      <c r="C7" s="233">
        <f>C4+C5-C6</f>
        <v>72079.580000000016</v>
      </c>
      <c r="D7" s="234"/>
      <c r="E7" s="223"/>
      <c r="F7" s="223"/>
      <c r="G7" s="223"/>
      <c r="H7" s="223"/>
      <c r="I7" s="223"/>
      <c r="J7" s="223"/>
    </row>
    <row r="8" spans="1:11" x14ac:dyDescent="0.2">
      <c r="B8" s="223"/>
      <c r="C8" s="223"/>
      <c r="D8" s="223"/>
      <c r="E8" s="223"/>
      <c r="F8" s="223"/>
      <c r="G8" s="223"/>
      <c r="H8" s="223"/>
      <c r="I8" s="223"/>
      <c r="J8" s="223"/>
    </row>
    <row r="9" spans="1:11" x14ac:dyDescent="0.2">
      <c r="B9" s="223" t="s">
        <v>341</v>
      </c>
      <c r="C9" s="223"/>
      <c r="D9" s="223"/>
      <c r="E9" s="223"/>
      <c r="F9" s="223"/>
      <c r="G9" s="223"/>
      <c r="H9" s="223"/>
      <c r="I9" s="223"/>
      <c r="J9" s="223"/>
    </row>
    <row r="10" spans="1:11" x14ac:dyDescent="0.2">
      <c r="B10" s="226" t="s">
        <v>206</v>
      </c>
      <c r="C10" s="226" t="s">
        <v>210</v>
      </c>
      <c r="D10" s="227"/>
      <c r="E10" s="223"/>
      <c r="F10" s="223"/>
      <c r="G10" s="223"/>
      <c r="H10" s="223"/>
      <c r="I10" s="223"/>
      <c r="J10" s="223"/>
    </row>
    <row r="11" spans="1:11" x14ac:dyDescent="0.2">
      <c r="B11" s="225" t="s">
        <v>207</v>
      </c>
      <c r="C11" s="225">
        <v>26</v>
      </c>
      <c r="D11" s="235">
        <v>400</v>
      </c>
      <c r="E11" s="236">
        <f>C11*D11</f>
        <v>10400</v>
      </c>
      <c r="F11" s="223"/>
      <c r="G11" s="223"/>
      <c r="H11" s="223"/>
      <c r="I11" s="223"/>
      <c r="J11" s="223"/>
    </row>
    <row r="12" spans="1:11" x14ac:dyDescent="0.2">
      <c r="B12" s="225" t="s">
        <v>209</v>
      </c>
      <c r="C12" s="225">
        <v>3</v>
      </c>
      <c r="D12" s="235">
        <v>300</v>
      </c>
      <c r="E12" s="236">
        <f t="shared" ref="E12:E13" si="0">C12*D12</f>
        <v>900</v>
      </c>
      <c r="F12" s="223"/>
      <c r="G12" s="223"/>
      <c r="H12" s="223"/>
      <c r="I12" s="223"/>
      <c r="J12" s="223"/>
    </row>
    <row r="13" spans="1:11" x14ac:dyDescent="0.2">
      <c r="B13" s="225" t="s">
        <v>208</v>
      </c>
      <c r="C13" s="225">
        <v>8</v>
      </c>
      <c r="D13" s="235">
        <v>125</v>
      </c>
      <c r="E13" s="236">
        <f t="shared" si="0"/>
        <v>1000</v>
      </c>
      <c r="F13" s="223"/>
      <c r="G13" s="223"/>
      <c r="I13" s="223" t="s">
        <v>334</v>
      </c>
      <c r="J13" s="238">
        <v>22791</v>
      </c>
    </row>
    <row r="14" spans="1:11" x14ac:dyDescent="0.2">
      <c r="B14" s="225" t="s">
        <v>229</v>
      </c>
      <c r="C14" s="225">
        <v>14</v>
      </c>
      <c r="D14" s="235"/>
      <c r="E14" s="236"/>
      <c r="F14" s="223"/>
      <c r="G14" s="223"/>
      <c r="I14" s="223" t="s">
        <v>335</v>
      </c>
      <c r="J14" s="238">
        <v>10952</v>
      </c>
    </row>
    <row r="15" spans="1:11" x14ac:dyDescent="0.2">
      <c r="B15" s="228" t="s">
        <v>234</v>
      </c>
      <c r="C15" s="228">
        <v>28</v>
      </c>
      <c r="D15" s="236"/>
      <c r="E15" s="236"/>
      <c r="F15" s="223"/>
      <c r="G15" s="223"/>
      <c r="I15" s="223" t="s">
        <v>332</v>
      </c>
      <c r="J15" s="238">
        <v>48181</v>
      </c>
    </row>
    <row r="16" spans="1:11" x14ac:dyDescent="0.2">
      <c r="B16" s="237" t="s">
        <v>235</v>
      </c>
      <c r="C16" s="237">
        <f>C11+C12+C13+C15</f>
        <v>65</v>
      </c>
      <c r="D16" s="236"/>
      <c r="E16" s="236">
        <f>SUM(E11:E15)</f>
        <v>12300</v>
      </c>
      <c r="F16" s="223"/>
      <c r="G16" s="223"/>
      <c r="I16" s="223" t="s">
        <v>333</v>
      </c>
      <c r="J16" s="238">
        <v>23899</v>
      </c>
    </row>
    <row r="17" spans="1:10" x14ac:dyDescent="0.2">
      <c r="B17" s="223"/>
      <c r="C17" s="223"/>
      <c r="D17" s="236"/>
      <c r="E17" s="236"/>
      <c r="F17" s="223"/>
      <c r="G17" s="223"/>
      <c r="H17" s="223"/>
      <c r="I17" s="223"/>
      <c r="J17" s="223"/>
    </row>
    <row r="18" spans="1:10" x14ac:dyDescent="0.2">
      <c r="B18" s="223"/>
      <c r="C18" s="223"/>
      <c r="D18" s="236"/>
      <c r="E18" s="236"/>
      <c r="F18" s="223"/>
      <c r="G18" s="223"/>
      <c r="H18" s="223"/>
      <c r="I18" s="223"/>
      <c r="J18" s="223"/>
    </row>
    <row r="19" spans="1:10" ht="13.5" thickBot="1" x14ac:dyDescent="0.25">
      <c r="A19" s="276"/>
      <c r="B19" s="277" t="s">
        <v>316</v>
      </c>
      <c r="C19" s="278"/>
      <c r="D19" s="278"/>
      <c r="E19" s="277" t="s">
        <v>315</v>
      </c>
      <c r="F19" s="278"/>
      <c r="G19" s="278"/>
      <c r="H19" s="223"/>
      <c r="I19" s="223"/>
      <c r="J19" s="223"/>
    </row>
    <row r="20" spans="1:10" x14ac:dyDescent="0.2">
      <c r="A20" s="263" t="s">
        <v>86</v>
      </c>
      <c r="B20" s="275"/>
      <c r="C20" s="264"/>
      <c r="D20" s="266"/>
      <c r="E20" s="267"/>
      <c r="F20" s="267"/>
      <c r="G20" s="268"/>
    </row>
    <row r="21" spans="1:10" x14ac:dyDescent="0.2">
      <c r="A21" s="61" t="s">
        <v>50</v>
      </c>
      <c r="B21" s="255"/>
      <c r="C21" s="255"/>
      <c r="D21" s="254"/>
      <c r="E21" s="70"/>
      <c r="F21" s="70"/>
      <c r="G21" s="225"/>
    </row>
    <row r="22" spans="1:10" x14ac:dyDescent="0.2">
      <c r="A22" s="253">
        <v>1</v>
      </c>
      <c r="B22" s="56" t="s">
        <v>1</v>
      </c>
      <c r="C22" s="256">
        <f>SUM('Utgifter 2014'!H52:N52)</f>
        <v>0</v>
      </c>
      <c r="D22" s="254"/>
      <c r="E22" s="70"/>
      <c r="F22" s="70"/>
      <c r="G22" s="225"/>
    </row>
    <row r="23" spans="1:10" x14ac:dyDescent="0.2">
      <c r="A23" s="253">
        <v>2</v>
      </c>
      <c r="B23" s="56" t="s">
        <v>2</v>
      </c>
      <c r="C23" s="257">
        <f>SUM('Utgifter 2014'!O52:R52)</f>
        <v>0</v>
      </c>
      <c r="D23" s="254"/>
      <c r="E23" s="70"/>
      <c r="F23" s="70"/>
      <c r="G23" s="225"/>
    </row>
    <row r="24" spans="1:10" ht="13.5" thickBot="1" x14ac:dyDescent="0.25">
      <c r="A24" s="269"/>
      <c r="B24" s="270" t="s">
        <v>400</v>
      </c>
      <c r="C24" s="271">
        <f>SUM(C22:C23)</f>
        <v>0</v>
      </c>
      <c r="D24" s="272"/>
      <c r="E24" s="273"/>
      <c r="F24" s="273"/>
      <c r="G24" s="274"/>
    </row>
    <row r="25" spans="1:10" x14ac:dyDescent="0.2">
      <c r="A25" s="263" t="s">
        <v>98</v>
      </c>
      <c r="B25" s="264"/>
      <c r="C25" s="265"/>
      <c r="D25" s="266"/>
      <c r="E25" s="267"/>
      <c r="F25" s="268"/>
      <c r="G25" s="268"/>
    </row>
    <row r="26" spans="1:10" x14ac:dyDescent="0.2">
      <c r="A26" s="253">
        <v>3</v>
      </c>
      <c r="B26" s="56" t="s">
        <v>99</v>
      </c>
      <c r="C26" s="257">
        <f>SUM('Utgifter 2014'!S52)</f>
        <v>9237</v>
      </c>
      <c r="D26" s="61" t="s">
        <v>50</v>
      </c>
      <c r="E26" s="225"/>
      <c r="F26" s="225"/>
      <c r="G26" s="225"/>
    </row>
    <row r="27" spans="1:10" x14ac:dyDescent="0.2">
      <c r="A27" s="253">
        <v>4</v>
      </c>
      <c r="B27" s="56" t="s">
        <v>4</v>
      </c>
      <c r="C27" s="257">
        <f>SUM('Utgifter 2014'!T52:X52)</f>
        <v>10105</v>
      </c>
      <c r="D27" s="253">
        <v>1</v>
      </c>
      <c r="E27" s="258" t="s">
        <v>319</v>
      </c>
      <c r="F27" s="231">
        <f>SUM('Inntekter 2014'!G101:N101)</f>
        <v>43060</v>
      </c>
      <c r="G27" s="225"/>
    </row>
    <row r="28" spans="1:10" x14ac:dyDescent="0.2">
      <c r="A28" s="253">
        <v>5</v>
      </c>
      <c r="B28" s="56" t="s">
        <v>104</v>
      </c>
      <c r="C28" s="257">
        <f>SUM('Utgifter 2014'!Y52)</f>
        <v>0</v>
      </c>
      <c r="D28" s="253">
        <v>2</v>
      </c>
      <c r="E28" s="259" t="s">
        <v>12</v>
      </c>
      <c r="F28" s="231">
        <f>SUM('Inntekter 2014'!O101:Q101)</f>
        <v>8490</v>
      </c>
      <c r="G28" s="225"/>
    </row>
    <row r="29" spans="1:10" x14ac:dyDescent="0.2">
      <c r="A29" s="253">
        <v>6</v>
      </c>
      <c r="B29" s="56" t="s">
        <v>105</v>
      </c>
      <c r="C29" s="257">
        <f>SUM('Utgifter 2014'!Z52:AB52)</f>
        <v>11021.75</v>
      </c>
      <c r="D29" s="253">
        <v>3</v>
      </c>
      <c r="E29" s="259" t="s">
        <v>67</v>
      </c>
      <c r="F29" s="231">
        <f>SUM('Inntekter 2014'!R101:T101)</f>
        <v>64600</v>
      </c>
      <c r="G29" s="225"/>
      <c r="H29" s="223"/>
      <c r="I29" s="223"/>
      <c r="J29" s="223"/>
    </row>
    <row r="30" spans="1:10" x14ac:dyDescent="0.2">
      <c r="A30" s="253">
        <v>7</v>
      </c>
      <c r="B30" s="56" t="s">
        <v>108</v>
      </c>
      <c r="C30" s="260">
        <f>SUM('Utgifter 2014'!AC52:AE52)</f>
        <v>0</v>
      </c>
      <c r="D30" s="253">
        <v>4</v>
      </c>
      <c r="E30" s="259" t="s">
        <v>72</v>
      </c>
      <c r="F30" s="231">
        <f>'Inntekter 2014'!U101</f>
        <v>2000</v>
      </c>
      <c r="G30" s="228" t="s">
        <v>398</v>
      </c>
      <c r="H30" s="223"/>
      <c r="I30" s="223"/>
      <c r="J30" s="223"/>
    </row>
    <row r="31" spans="1:10" x14ac:dyDescent="0.2">
      <c r="A31" s="253">
        <v>8</v>
      </c>
      <c r="B31" s="56" t="s">
        <v>111</v>
      </c>
      <c r="C31" s="256">
        <f>SUM('Utgifter 2014'!AF52:AH52)</f>
        <v>39900</v>
      </c>
      <c r="D31" s="253">
        <v>5</v>
      </c>
      <c r="E31" s="259" t="s">
        <v>73</v>
      </c>
      <c r="F31" s="231">
        <f>SUM('Inntekter 2014'!V101:AA101)</f>
        <v>10617.33</v>
      </c>
      <c r="G31" s="261">
        <f>F42-C39</f>
        <v>38336.58</v>
      </c>
      <c r="I31" s="223"/>
      <c r="J31" s="223"/>
    </row>
    <row r="32" spans="1:10" x14ac:dyDescent="0.2">
      <c r="A32" s="253">
        <v>9</v>
      </c>
      <c r="B32" s="55" t="s">
        <v>9</v>
      </c>
      <c r="C32" s="256">
        <f>SUM('Utgifter 2014'!AI52)</f>
        <v>0</v>
      </c>
      <c r="D32" s="253"/>
      <c r="E32" s="70"/>
      <c r="F32" s="70"/>
      <c r="G32" s="70"/>
      <c r="H32" s="223"/>
      <c r="I32" s="223"/>
      <c r="J32" s="223"/>
    </row>
    <row r="33" spans="1:10" x14ac:dyDescent="0.2">
      <c r="A33" s="253">
        <v>10</v>
      </c>
      <c r="B33" s="56" t="s">
        <v>116</v>
      </c>
      <c r="C33" s="257">
        <f>SUM('Utgifter 2014'!AJ52)</f>
        <v>99</v>
      </c>
      <c r="D33" s="254"/>
      <c r="E33" s="70"/>
      <c r="F33" s="70"/>
      <c r="G33" s="225"/>
      <c r="H33" s="223"/>
      <c r="I33" s="223"/>
      <c r="J33" s="223"/>
    </row>
    <row r="34" spans="1:10" x14ac:dyDescent="0.2">
      <c r="A34" s="253">
        <v>11</v>
      </c>
      <c r="B34" s="56" t="s">
        <v>117</v>
      </c>
      <c r="C34" s="257">
        <f>SUM('Utgifter 2014'!AK52)</f>
        <v>0</v>
      </c>
      <c r="D34" s="254"/>
      <c r="E34" s="70"/>
      <c r="F34" s="70"/>
      <c r="G34" s="225"/>
      <c r="H34" s="223"/>
      <c r="I34" s="223"/>
      <c r="J34" s="223"/>
    </row>
    <row r="35" spans="1:10" x14ac:dyDescent="0.2">
      <c r="A35" s="253">
        <v>12</v>
      </c>
      <c r="B35" s="56" t="s">
        <v>12</v>
      </c>
      <c r="C35" s="256">
        <f>'Utgifter 2014'!AL52</f>
        <v>2000</v>
      </c>
      <c r="D35" s="254"/>
      <c r="E35" s="70"/>
      <c r="F35" s="70"/>
      <c r="G35" s="225"/>
      <c r="H35" s="223"/>
      <c r="I35" s="223"/>
      <c r="J35" s="223"/>
    </row>
    <row r="36" spans="1:10" x14ac:dyDescent="0.2">
      <c r="A36" s="253">
        <v>13</v>
      </c>
      <c r="B36" s="56" t="s">
        <v>118</v>
      </c>
      <c r="C36" s="256">
        <f>'Utgifter 2014'!AM52</f>
        <v>3255</v>
      </c>
      <c r="D36" s="254"/>
      <c r="E36" s="70"/>
      <c r="F36" s="70"/>
      <c r="G36" s="225"/>
      <c r="H36" s="223"/>
      <c r="I36" s="223"/>
      <c r="J36" s="223"/>
    </row>
    <row r="37" spans="1:10" x14ac:dyDescent="0.2">
      <c r="A37" s="60">
        <v>14</v>
      </c>
      <c r="B37" s="56" t="s">
        <v>119</v>
      </c>
      <c r="C37" s="257">
        <f>'Utgifter 2014'!AN52</f>
        <v>324</v>
      </c>
      <c r="D37" s="254"/>
      <c r="E37" s="70"/>
      <c r="F37" s="70"/>
      <c r="G37" s="225"/>
      <c r="H37" s="223"/>
      <c r="I37" s="223"/>
      <c r="J37" s="223"/>
    </row>
    <row r="38" spans="1:10" x14ac:dyDescent="0.2">
      <c r="A38" s="253">
        <v>15</v>
      </c>
      <c r="B38" s="255" t="s">
        <v>120</v>
      </c>
      <c r="C38" s="257">
        <f>SUM('Utgifter 2014'!AO52:AR52)</f>
        <v>14489</v>
      </c>
      <c r="D38" s="254"/>
      <c r="E38" s="70"/>
      <c r="F38" s="70"/>
      <c r="G38" s="225"/>
      <c r="H38" s="223"/>
      <c r="I38" s="223"/>
      <c r="J38" s="223"/>
    </row>
    <row r="39" spans="1:10" ht="13.5" thickBot="1" x14ac:dyDescent="0.25">
      <c r="A39" s="269"/>
      <c r="B39" s="279" t="s">
        <v>399</v>
      </c>
      <c r="C39" s="271">
        <f>SUM(C26:C38)</f>
        <v>90430.75</v>
      </c>
      <c r="D39" s="272"/>
      <c r="E39" s="273"/>
      <c r="F39" s="273"/>
      <c r="G39" s="274"/>
      <c r="H39" s="223"/>
      <c r="I39" s="223"/>
      <c r="J39" s="223"/>
    </row>
    <row r="40" spans="1:10" x14ac:dyDescent="0.2">
      <c r="A40" s="225"/>
      <c r="B40" s="225" t="s">
        <v>397</v>
      </c>
      <c r="C40" s="262">
        <f>G31-C24</f>
        <v>38336.58</v>
      </c>
      <c r="D40" s="70"/>
      <c r="E40" s="70"/>
      <c r="F40" s="70"/>
      <c r="G40" s="225"/>
      <c r="H40" s="223"/>
      <c r="I40" s="223"/>
      <c r="J40" s="223"/>
    </row>
    <row r="41" spans="1:10" x14ac:dyDescent="0.2">
      <c r="D41" s="223"/>
      <c r="E41" s="223"/>
      <c r="F41" s="223"/>
      <c r="G41" s="223"/>
      <c r="H41" s="223"/>
      <c r="I41" s="223"/>
      <c r="J41" s="223"/>
    </row>
    <row r="42" spans="1:10" ht="15.75" thickBot="1" x14ac:dyDescent="0.3">
      <c r="B42" s="250" t="s">
        <v>318</v>
      </c>
      <c r="C42" s="251">
        <f>C24+C39+C40</f>
        <v>128767.33</v>
      </c>
      <c r="D42" s="252"/>
      <c r="E42" s="241" t="s">
        <v>317</v>
      </c>
      <c r="F42" s="242">
        <f>SUM(F27:F31)</f>
        <v>128767.33</v>
      </c>
      <c r="G42" s="223"/>
      <c r="H42" s="223"/>
      <c r="I42" s="223"/>
      <c r="J42" s="223"/>
    </row>
    <row r="43" spans="1:10" ht="13.5" thickTop="1" x14ac:dyDescent="0.2">
      <c r="D43" s="223"/>
      <c r="E43" s="223"/>
      <c r="F43" s="223"/>
      <c r="G43" s="223"/>
      <c r="H43" s="223"/>
      <c r="I43" s="223"/>
      <c r="J43" s="223"/>
    </row>
    <row r="44" spans="1:10" ht="16.5" thickBot="1" x14ac:dyDescent="0.3">
      <c r="B44" s="284" t="s">
        <v>401</v>
      </c>
      <c r="C44" s="282"/>
      <c r="D44" s="283"/>
      <c r="E44" s="283"/>
      <c r="F44" s="283"/>
      <c r="G44" s="223"/>
      <c r="H44" s="223"/>
      <c r="I44" s="223"/>
      <c r="J44" s="223"/>
    </row>
    <row r="45" spans="1:10" x14ac:dyDescent="0.2">
      <c r="B45" s="285" t="s">
        <v>402</v>
      </c>
      <c r="C45" s="285"/>
      <c r="D45" s="286"/>
      <c r="E45" s="286" t="s">
        <v>403</v>
      </c>
      <c r="F45" s="286"/>
      <c r="G45" s="223"/>
      <c r="H45" s="223"/>
      <c r="I45" s="223"/>
      <c r="J45" s="223"/>
    </row>
    <row r="46" spans="1:10" x14ac:dyDescent="0.2">
      <c r="B46" t="s">
        <v>1</v>
      </c>
      <c r="C46" s="141">
        <v>760000</v>
      </c>
      <c r="D46" s="223"/>
      <c r="E46" s="223" t="s">
        <v>404</v>
      </c>
      <c r="F46" s="238">
        <f>C53-SUM(F47:F52)</f>
        <v>1667318.42</v>
      </c>
      <c r="G46" s="223"/>
      <c r="H46" s="223"/>
      <c r="I46" s="223"/>
      <c r="J46" s="223"/>
    </row>
    <row r="47" spans="1:10" x14ac:dyDescent="0.2">
      <c r="B47" t="s">
        <v>2</v>
      </c>
      <c r="C47" s="101">
        <v>845900</v>
      </c>
      <c r="D47" s="223"/>
      <c r="E47" s="223" t="s">
        <v>397</v>
      </c>
      <c r="F47" s="249">
        <f>C40</f>
        <v>38336.58</v>
      </c>
      <c r="G47" s="223"/>
      <c r="H47" s="223"/>
      <c r="I47" s="223"/>
      <c r="J47" s="249"/>
    </row>
    <row r="48" spans="1:10" x14ac:dyDescent="0.2">
      <c r="A48" s="93"/>
      <c r="B48" s="168" t="s">
        <v>405</v>
      </c>
      <c r="C48" s="101">
        <v>34950</v>
      </c>
      <c r="D48" s="223"/>
      <c r="E48" s="223"/>
      <c r="F48" s="223"/>
      <c r="G48" s="223"/>
      <c r="H48" s="223"/>
      <c r="I48" s="223"/>
      <c r="J48" s="223"/>
    </row>
    <row r="49" spans="1:10" x14ac:dyDescent="0.2">
      <c r="A49" s="34"/>
      <c r="B49" s="239"/>
      <c r="C49" s="240"/>
      <c r="D49" s="223"/>
      <c r="E49" s="223"/>
      <c r="F49" s="223"/>
      <c r="G49" s="223"/>
      <c r="H49" s="223"/>
      <c r="I49" s="223"/>
      <c r="J49" s="223"/>
    </row>
    <row r="50" spans="1:10" x14ac:dyDescent="0.2">
      <c r="A50" s="36"/>
      <c r="B50" s="240" t="s">
        <v>406</v>
      </c>
      <c r="C50" s="280">
        <f>I4</f>
        <v>23899</v>
      </c>
      <c r="D50" s="223"/>
      <c r="E50" s="223"/>
      <c r="F50" s="223"/>
      <c r="G50" s="223"/>
      <c r="H50" s="223"/>
      <c r="I50" s="223"/>
      <c r="J50" s="223"/>
    </row>
    <row r="51" spans="1:10" x14ac:dyDescent="0.2">
      <c r="A51" s="36"/>
      <c r="B51" s="240" t="s">
        <v>407</v>
      </c>
      <c r="C51" s="243">
        <f>J4</f>
        <v>48181</v>
      </c>
      <c r="D51" s="223"/>
      <c r="E51" s="223"/>
      <c r="F51" s="223"/>
      <c r="G51" s="223"/>
      <c r="H51" s="223"/>
      <c r="I51" s="223"/>
      <c r="J51" s="223"/>
    </row>
    <row r="52" spans="1:10" x14ac:dyDescent="0.2">
      <c r="A52" s="36"/>
      <c r="B52" s="240" t="s">
        <v>408</v>
      </c>
      <c r="C52" s="243">
        <f>'Utestående og fordringer'!P12</f>
        <v>-7275</v>
      </c>
      <c r="D52" s="223"/>
      <c r="E52" s="223"/>
      <c r="F52" s="223"/>
      <c r="G52" s="223"/>
      <c r="H52" s="223"/>
      <c r="I52" s="223"/>
      <c r="J52" s="223"/>
    </row>
    <row r="53" spans="1:10" ht="13.5" thickBot="1" x14ac:dyDescent="0.25">
      <c r="A53" s="43"/>
      <c r="B53" s="287"/>
      <c r="C53" s="288">
        <f>SUM(C46:C52)</f>
        <v>1705655</v>
      </c>
      <c r="D53" s="288"/>
      <c r="E53" s="288"/>
      <c r="F53" s="288">
        <f>SUM(F46:F52)</f>
        <v>1705655</v>
      </c>
      <c r="G53" s="223"/>
      <c r="H53" s="223"/>
      <c r="I53" s="223"/>
      <c r="J53" s="223"/>
    </row>
    <row r="54" spans="1:10" ht="13.5" thickTop="1" x14ac:dyDescent="0.2">
      <c r="A54" s="43"/>
      <c r="B54" s="240"/>
      <c r="C54" s="240"/>
      <c r="D54" s="223"/>
      <c r="E54" s="223"/>
      <c r="F54" s="223"/>
      <c r="G54" s="223"/>
      <c r="H54" s="223"/>
      <c r="I54" s="223"/>
      <c r="J54" s="223"/>
    </row>
    <row r="55" spans="1:10" x14ac:dyDescent="0.2">
      <c r="A55" s="34"/>
      <c r="B55" s="244"/>
      <c r="C55" s="281"/>
      <c r="D55" s="249"/>
      <c r="E55" s="223"/>
      <c r="F55" s="223"/>
      <c r="G55" s="223"/>
      <c r="H55" s="223"/>
      <c r="I55" s="223"/>
      <c r="J55" s="223"/>
    </row>
    <row r="56" spans="1:10" x14ac:dyDescent="0.2">
      <c r="A56" s="34"/>
      <c r="B56" s="239"/>
      <c r="C56" s="240"/>
      <c r="D56" s="223"/>
      <c r="E56" s="223"/>
      <c r="F56" s="223"/>
      <c r="G56" s="223"/>
      <c r="H56" s="223"/>
      <c r="I56" s="223"/>
      <c r="J56" s="223"/>
    </row>
    <row r="57" spans="1:10" x14ac:dyDescent="0.2">
      <c r="A57" s="34"/>
      <c r="B57" s="239"/>
      <c r="C57" s="240"/>
      <c r="D57" s="223"/>
      <c r="E57" s="223"/>
      <c r="F57" s="223"/>
      <c r="G57" s="223"/>
      <c r="H57" s="223"/>
      <c r="I57" s="223"/>
      <c r="J57" s="223"/>
    </row>
    <row r="58" spans="1:10" x14ac:dyDescent="0.2">
      <c r="A58" s="34"/>
      <c r="B58" s="239"/>
      <c r="C58" s="240"/>
      <c r="D58" s="223"/>
      <c r="E58" s="223"/>
      <c r="F58" s="223"/>
      <c r="G58" s="223"/>
      <c r="H58" s="223"/>
      <c r="I58" s="223"/>
      <c r="J58" s="223"/>
    </row>
    <row r="59" spans="1:10" x14ac:dyDescent="0.2">
      <c r="A59" s="34"/>
      <c r="B59" s="239"/>
      <c r="C59" s="240"/>
      <c r="D59" s="223"/>
      <c r="E59" s="223"/>
      <c r="F59" s="223"/>
      <c r="G59" s="223"/>
      <c r="H59" s="223"/>
      <c r="I59" s="223"/>
      <c r="J59" s="223"/>
    </row>
    <row r="60" spans="1:10" x14ac:dyDescent="0.2">
      <c r="A60" s="38"/>
      <c r="B60" s="148"/>
      <c r="C60" s="43"/>
    </row>
    <row r="61" spans="1:10" x14ac:dyDescent="0.2">
      <c r="A61" s="43"/>
      <c r="B61" s="43"/>
      <c r="C61" s="43"/>
    </row>
    <row r="62" spans="1:10" s="77" customFormat="1" x14ac:dyDescent="0.2">
      <c r="A62" s="130"/>
      <c r="B62" s="130"/>
      <c r="C62" s="130"/>
    </row>
    <row r="63" spans="1:10" s="77" customFormat="1" x14ac:dyDescent="0.2">
      <c r="A63" s="23"/>
      <c r="B63" s="130"/>
      <c r="C63" s="130"/>
    </row>
    <row r="64" spans="1:10" s="77" customFormat="1" x14ac:dyDescent="0.2">
      <c r="A64" s="149"/>
      <c r="B64" s="303"/>
      <c r="C64" s="303"/>
    </row>
    <row r="65" spans="1:3" s="77" customFormat="1" x14ac:dyDescent="0.2">
      <c r="A65" s="151"/>
      <c r="B65" s="130"/>
      <c r="C65" s="63"/>
    </row>
    <row r="66" spans="1:3" s="77" customFormat="1" x14ac:dyDescent="0.2">
      <c r="A66" s="151"/>
      <c r="B66" s="130"/>
      <c r="C66" s="63"/>
    </row>
    <row r="67" spans="1:3" s="77" customFormat="1" x14ac:dyDescent="0.2">
      <c r="A67" s="151"/>
      <c r="B67" s="130"/>
      <c r="C67" s="63"/>
    </row>
    <row r="68" spans="1:3" s="77" customFormat="1" x14ac:dyDescent="0.2">
      <c r="A68" s="151"/>
      <c r="B68" s="130"/>
      <c r="C68" s="63"/>
    </row>
    <row r="69" spans="1:3" s="77" customFormat="1" x14ac:dyDescent="0.2">
      <c r="A69" s="130"/>
      <c r="B69" s="130"/>
      <c r="C69" s="130"/>
    </row>
    <row r="70" spans="1:3" s="77" customFormat="1" x14ac:dyDescent="0.2">
      <c r="A70" s="130"/>
      <c r="B70" s="130"/>
      <c r="C70" s="130"/>
    </row>
    <row r="71" spans="1:3" s="77" customFormat="1" x14ac:dyDescent="0.2">
      <c r="A71" s="130"/>
      <c r="B71" s="130"/>
      <c r="C71" s="152"/>
    </row>
  </sheetData>
  <mergeCells count="1">
    <mergeCell ref="B64:C64"/>
  </mergeCells>
  <pageMargins left="0.7" right="0.7" top="0.75" bottom="0.75" header="0.3" footer="0.3"/>
  <pageSetup paperSize="9" scale="71" orientation="landscape" r:id="rId1"/>
  <rowBreaks count="1" manualBreakCount="1">
    <brk id="5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workbookViewId="0">
      <selection activeCell="C7" sqref="C7"/>
    </sheetView>
  </sheetViews>
  <sheetFormatPr baseColWidth="10" defaultRowHeight="12.75" x14ac:dyDescent="0.2"/>
  <cols>
    <col min="3" max="3" width="28.7109375" bestFit="1" customWidth="1"/>
  </cols>
  <sheetData>
    <row r="1" spans="1:14" ht="18" x14ac:dyDescent="0.25">
      <c r="A1" s="69" t="s">
        <v>368</v>
      </c>
    </row>
    <row r="2" spans="1:14" x14ac:dyDescent="0.2">
      <c r="A2" s="312" t="s">
        <v>419</v>
      </c>
    </row>
    <row r="3" spans="1:14" ht="15.75" x14ac:dyDescent="0.25">
      <c r="A3" s="96" t="s">
        <v>51</v>
      </c>
      <c r="B3" s="43"/>
      <c r="C3" s="97"/>
      <c r="D3" s="305" t="s">
        <v>187</v>
      </c>
      <c r="E3" s="306"/>
      <c r="F3" s="306"/>
      <c r="G3" s="309" t="s">
        <v>188</v>
      </c>
      <c r="H3" s="309"/>
      <c r="I3" s="309"/>
      <c r="J3" s="309" t="s">
        <v>344</v>
      </c>
      <c r="K3" s="309"/>
      <c r="L3" s="309"/>
      <c r="M3" s="98" t="s">
        <v>369</v>
      </c>
    </row>
    <row r="4" spans="1:14" x14ac:dyDescent="0.2">
      <c r="A4" s="33" t="s">
        <v>50</v>
      </c>
      <c r="B4" s="43"/>
      <c r="C4" s="43"/>
      <c r="D4" s="99"/>
      <c r="E4" s="100"/>
      <c r="F4" s="100"/>
      <c r="G4" s="43"/>
      <c r="H4" s="43"/>
      <c r="I4" s="101"/>
      <c r="J4" s="101"/>
      <c r="K4" s="101"/>
      <c r="L4" s="101"/>
    </row>
    <row r="5" spans="1:14" x14ac:dyDescent="0.2">
      <c r="A5" s="34">
        <v>1</v>
      </c>
      <c r="B5" s="154" t="s">
        <v>52</v>
      </c>
      <c r="C5" s="43"/>
      <c r="D5" s="102" t="s">
        <v>53</v>
      </c>
      <c r="E5" s="102" t="s">
        <v>54</v>
      </c>
      <c r="F5" s="102"/>
      <c r="G5" s="35" t="s">
        <v>53</v>
      </c>
      <c r="H5" s="35" t="s">
        <v>54</v>
      </c>
      <c r="I5" s="103"/>
      <c r="J5" s="102" t="s">
        <v>53</v>
      </c>
      <c r="K5" s="102" t="s">
        <v>54</v>
      </c>
      <c r="L5" s="102"/>
    </row>
    <row r="6" spans="1:14" x14ac:dyDescent="0.2">
      <c r="A6" s="36" t="s">
        <v>21</v>
      </c>
      <c r="B6" s="43"/>
      <c r="C6" s="154" t="s">
        <v>139</v>
      </c>
      <c r="D6" s="104">
        <v>36</v>
      </c>
      <c r="E6" s="104">
        <v>300</v>
      </c>
      <c r="F6" s="105">
        <f>D6*E6</f>
        <v>10800</v>
      </c>
      <c r="G6" s="106">
        <v>40</v>
      </c>
      <c r="H6" s="160">
        <v>400</v>
      </c>
      <c r="I6" s="161">
        <f>G6*H6</f>
        <v>16000</v>
      </c>
      <c r="J6" s="161">
        <v>27</v>
      </c>
      <c r="K6" s="161">
        <v>400</v>
      </c>
      <c r="L6" s="161">
        <f>J6*K6</f>
        <v>10800</v>
      </c>
      <c r="M6" t="s">
        <v>343</v>
      </c>
    </row>
    <row r="7" spans="1:14" x14ac:dyDescent="0.2">
      <c r="A7" s="36"/>
      <c r="B7" s="43"/>
      <c r="C7" s="154"/>
      <c r="D7" s="104"/>
      <c r="E7" s="104"/>
      <c r="F7" s="105"/>
      <c r="G7" s="106"/>
      <c r="H7" s="160"/>
      <c r="I7" s="161"/>
      <c r="J7" s="161">
        <v>3</v>
      </c>
      <c r="K7" s="161">
        <v>300</v>
      </c>
      <c r="L7" s="161">
        <f t="shared" ref="L7:L8" si="0">J7*K7</f>
        <v>900</v>
      </c>
      <c r="M7" t="s">
        <v>342</v>
      </c>
    </row>
    <row r="8" spans="1:14" x14ac:dyDescent="0.2">
      <c r="A8" s="36"/>
      <c r="B8" s="43"/>
      <c r="C8" s="154" t="s">
        <v>140</v>
      </c>
      <c r="D8" s="104">
        <v>4</v>
      </c>
      <c r="E8" s="104">
        <v>125</v>
      </c>
      <c r="F8" s="105">
        <f>D8*E8</f>
        <v>500</v>
      </c>
      <c r="G8" s="106">
        <v>4</v>
      </c>
      <c r="H8" s="160">
        <v>125</v>
      </c>
      <c r="I8" s="161">
        <f t="shared" ref="I8:I15" si="1">G8*H8</f>
        <v>500</v>
      </c>
      <c r="J8" s="161">
        <v>8</v>
      </c>
      <c r="K8" s="161">
        <v>125</v>
      </c>
      <c r="L8" s="161">
        <f t="shared" si="0"/>
        <v>1000</v>
      </c>
    </row>
    <row r="9" spans="1:14" x14ac:dyDescent="0.2">
      <c r="A9" s="36" t="s">
        <v>22</v>
      </c>
      <c r="B9" s="43"/>
      <c r="C9" s="154" t="s">
        <v>55</v>
      </c>
      <c r="D9" s="104">
        <v>0</v>
      </c>
      <c r="E9" s="104">
        <v>110</v>
      </c>
      <c r="F9" s="105"/>
      <c r="G9" s="106">
        <v>5</v>
      </c>
      <c r="H9" s="37">
        <v>110</v>
      </c>
      <c r="I9" s="101">
        <f t="shared" si="1"/>
        <v>550</v>
      </c>
      <c r="J9" s="101"/>
      <c r="K9" s="101"/>
      <c r="L9" s="101">
        <f>'Inntekter 2014'!H101</f>
        <v>0</v>
      </c>
      <c r="M9" t="s">
        <v>345</v>
      </c>
    </row>
    <row r="10" spans="1:14" x14ac:dyDescent="0.2">
      <c r="A10" s="36" t="s">
        <v>23</v>
      </c>
      <c r="B10" s="43"/>
      <c r="C10" s="154" t="s">
        <v>56</v>
      </c>
      <c r="D10" s="104">
        <v>12</v>
      </c>
      <c r="E10" s="104">
        <v>110</v>
      </c>
      <c r="F10" s="105">
        <v>2120</v>
      </c>
      <c r="G10" s="106">
        <v>50</v>
      </c>
      <c r="H10" s="37">
        <v>110</v>
      </c>
      <c r="I10" s="101">
        <f t="shared" si="1"/>
        <v>5500</v>
      </c>
      <c r="J10" s="101"/>
      <c r="K10" s="101"/>
      <c r="L10" s="101">
        <f>'Inntekter 2014'!I101</f>
        <v>18300</v>
      </c>
      <c r="M10" t="s">
        <v>346</v>
      </c>
    </row>
    <row r="11" spans="1:14" x14ac:dyDescent="0.2">
      <c r="A11" s="36" t="s">
        <v>24</v>
      </c>
      <c r="B11" s="43"/>
      <c r="C11" s="154" t="s">
        <v>57</v>
      </c>
      <c r="D11" s="104">
        <v>4</v>
      </c>
      <c r="E11" s="104">
        <v>200</v>
      </c>
      <c r="F11" s="105"/>
      <c r="G11" s="162">
        <v>10</v>
      </c>
      <c r="H11" s="163">
        <v>250</v>
      </c>
      <c r="I11" s="164">
        <f t="shared" si="1"/>
        <v>2500</v>
      </c>
      <c r="J11" s="164"/>
      <c r="K11" s="164"/>
      <c r="L11" s="164">
        <f>'Inntekter 2014'!J101</f>
        <v>7140</v>
      </c>
      <c r="M11" s="146"/>
      <c r="N11" s="146"/>
    </row>
    <row r="12" spans="1:14" x14ac:dyDescent="0.2">
      <c r="A12" s="36" t="s">
        <v>25</v>
      </c>
      <c r="B12" s="43"/>
      <c r="C12" s="154" t="s">
        <v>58</v>
      </c>
      <c r="D12" s="100"/>
      <c r="E12" s="100"/>
      <c r="F12" s="107">
        <v>2380</v>
      </c>
      <c r="G12" s="165">
        <v>40</v>
      </c>
      <c r="H12" s="166">
        <v>50</v>
      </c>
      <c r="I12" s="164">
        <f>G12*H12</f>
        <v>2000</v>
      </c>
      <c r="J12" s="164"/>
      <c r="K12" s="164"/>
      <c r="L12" s="164">
        <f>'Inntekter 2014'!K101</f>
        <v>3490</v>
      </c>
      <c r="M12" s="146"/>
      <c r="N12" s="146"/>
    </row>
    <row r="13" spans="1:14" x14ac:dyDescent="0.2">
      <c r="A13" s="36" t="s">
        <v>26</v>
      </c>
      <c r="B13" s="43"/>
      <c r="C13" s="154" t="s">
        <v>59</v>
      </c>
      <c r="D13" s="104">
        <v>0</v>
      </c>
      <c r="E13" s="104">
        <v>4500</v>
      </c>
      <c r="F13" s="105">
        <v>0</v>
      </c>
      <c r="G13" s="162"/>
      <c r="H13" s="163">
        <v>4500</v>
      </c>
      <c r="I13" s="164">
        <v>0</v>
      </c>
      <c r="J13" s="164"/>
      <c r="K13" s="164"/>
      <c r="L13" s="164">
        <f>'Inntekter 2014'!L101</f>
        <v>0</v>
      </c>
      <c r="M13" s="146"/>
      <c r="N13" s="146"/>
    </row>
    <row r="14" spans="1:14" x14ac:dyDescent="0.2">
      <c r="A14" s="36" t="s">
        <v>27</v>
      </c>
      <c r="B14" s="43"/>
      <c r="C14" s="38" t="s">
        <v>60</v>
      </c>
      <c r="D14" s="100"/>
      <c r="E14" s="100"/>
      <c r="F14" s="107">
        <v>0</v>
      </c>
      <c r="G14" s="167">
        <v>13</v>
      </c>
      <c r="H14" s="168">
        <v>110</v>
      </c>
      <c r="I14" s="164">
        <f>G14*H14</f>
        <v>1430</v>
      </c>
      <c r="J14" s="164"/>
      <c r="K14" s="164"/>
      <c r="L14" s="164">
        <f>'Inntekter 2014'!M101</f>
        <v>1430</v>
      </c>
      <c r="M14" s="169" t="s">
        <v>348</v>
      </c>
      <c r="N14" s="146"/>
    </row>
    <row r="15" spans="1:14" x14ac:dyDescent="0.2">
      <c r="A15" s="36" t="s">
        <v>61</v>
      </c>
      <c r="B15" s="43"/>
      <c r="C15" s="38" t="s">
        <v>62</v>
      </c>
      <c r="D15" s="104">
        <v>0</v>
      </c>
      <c r="E15" s="104">
        <v>40</v>
      </c>
      <c r="F15" s="105"/>
      <c r="G15" s="162">
        <v>10</v>
      </c>
      <c r="H15" s="163">
        <v>100</v>
      </c>
      <c r="I15" s="164">
        <f t="shared" si="1"/>
        <v>1000</v>
      </c>
      <c r="J15" s="164"/>
      <c r="K15" s="164"/>
      <c r="L15" s="164">
        <f>'Inntekter 2014'!N101</f>
        <v>0</v>
      </c>
      <c r="M15" s="146"/>
      <c r="N15" s="146"/>
    </row>
    <row r="16" spans="1:14" x14ac:dyDescent="0.2">
      <c r="A16" s="93"/>
      <c r="B16" s="93"/>
      <c r="C16" s="93"/>
      <c r="D16" s="110"/>
      <c r="E16" s="155" t="s">
        <v>63</v>
      </c>
      <c r="F16" s="111">
        <f>SUM(F6:F15)</f>
        <v>15800</v>
      </c>
      <c r="G16" s="170"/>
      <c r="H16" s="170" t="s">
        <v>63</v>
      </c>
      <c r="I16" s="171">
        <f>SUM(I6:I15)</f>
        <v>29480</v>
      </c>
      <c r="J16" s="171"/>
      <c r="K16" s="171"/>
      <c r="L16" s="171">
        <f t="shared" ref="L16" si="2">SUM(L6:L15)</f>
        <v>43060</v>
      </c>
      <c r="M16" s="172"/>
      <c r="N16" s="146"/>
    </row>
    <row r="17" spans="1:14" x14ac:dyDescent="0.2">
      <c r="A17" s="34">
        <v>2</v>
      </c>
      <c r="B17" s="154" t="s">
        <v>12</v>
      </c>
      <c r="C17" s="43"/>
      <c r="D17" s="99"/>
      <c r="E17" s="99"/>
      <c r="F17" s="115"/>
      <c r="G17" s="173"/>
      <c r="H17" s="173"/>
      <c r="I17" s="164"/>
      <c r="J17" s="164"/>
      <c r="K17" s="164"/>
      <c r="L17" s="164"/>
      <c r="M17" s="146"/>
      <c r="N17" s="146"/>
    </row>
    <row r="18" spans="1:14" x14ac:dyDescent="0.2">
      <c r="A18" s="36" t="s">
        <v>28</v>
      </c>
      <c r="B18" s="43"/>
      <c r="C18" s="154" t="s">
        <v>64</v>
      </c>
      <c r="D18" s="100"/>
      <c r="E18" s="100"/>
      <c r="F18" s="107">
        <f>'[1]Inntekter 2013'!P50</f>
        <v>240</v>
      </c>
      <c r="G18" s="167">
        <v>25</v>
      </c>
      <c r="H18" s="167">
        <v>150</v>
      </c>
      <c r="I18" s="164">
        <f>G18*H18</f>
        <v>3750</v>
      </c>
      <c r="J18" s="164">
        <f>4*100+3*200+4*100+3*200</f>
        <v>2000</v>
      </c>
      <c r="K18" s="164"/>
      <c r="L18" s="164">
        <f>'Inntekter 2014'!O101</f>
        <v>2000</v>
      </c>
      <c r="M18" s="146" t="s">
        <v>349</v>
      </c>
      <c r="N18" s="146"/>
    </row>
    <row r="19" spans="1:14" x14ac:dyDescent="0.2">
      <c r="A19" s="36" t="s">
        <v>29</v>
      </c>
      <c r="B19" s="43"/>
      <c r="C19" s="38" t="s">
        <v>65</v>
      </c>
      <c r="D19" s="100"/>
      <c r="E19" s="100"/>
      <c r="F19" s="107">
        <f>'[1]Inntekter 2013'!Q50</f>
        <v>0</v>
      </c>
      <c r="G19" s="117"/>
      <c r="H19" s="117"/>
      <c r="I19" s="118"/>
      <c r="J19" s="118"/>
      <c r="K19" s="118"/>
      <c r="L19" s="118">
        <f>'Inntekter 2014'!P101</f>
        <v>0</v>
      </c>
    </row>
    <row r="20" spans="1:14" x14ac:dyDescent="0.2">
      <c r="A20" s="36" t="s">
        <v>30</v>
      </c>
      <c r="B20" s="43"/>
      <c r="C20" s="38" t="s">
        <v>66</v>
      </c>
      <c r="D20" s="100"/>
      <c r="E20" s="100"/>
      <c r="F20" s="107">
        <f>'[1]Inntekter 2013'!R50</f>
        <v>0</v>
      </c>
      <c r="G20" s="108"/>
      <c r="H20" s="108"/>
      <c r="I20" s="101"/>
      <c r="J20" s="101"/>
      <c r="K20" s="101"/>
      <c r="L20" s="101">
        <f>'Inntekter 2014'!Q101</f>
        <v>6490</v>
      </c>
      <c r="M20" t="s">
        <v>350</v>
      </c>
    </row>
    <row r="21" spans="1:14" x14ac:dyDescent="0.2">
      <c r="A21" s="93"/>
      <c r="B21" s="93"/>
      <c r="C21" s="93"/>
      <c r="D21" s="307" t="s">
        <v>63</v>
      </c>
      <c r="E21" s="308"/>
      <c r="F21" s="119">
        <f>SUM(F18:F20)</f>
        <v>240</v>
      </c>
      <c r="G21" s="120"/>
      <c r="H21" s="112" t="s">
        <v>63</v>
      </c>
      <c r="I21" s="113">
        <f>SUM(I18:I20)</f>
        <v>3750</v>
      </c>
      <c r="J21" s="113"/>
      <c r="K21" s="113"/>
      <c r="L21" s="113">
        <f t="shared" ref="L21" si="3">SUM(L18:L20)</f>
        <v>8490</v>
      </c>
      <c r="M21" s="114"/>
    </row>
    <row r="22" spans="1:14" x14ac:dyDescent="0.2">
      <c r="A22" s="34">
        <v>3</v>
      </c>
      <c r="B22" s="154" t="s">
        <v>67</v>
      </c>
      <c r="C22" s="43"/>
      <c r="D22" s="99"/>
      <c r="E22" s="99"/>
      <c r="F22" s="115"/>
      <c r="G22" s="116"/>
      <c r="H22" s="116"/>
      <c r="I22" s="101"/>
      <c r="J22" s="101"/>
      <c r="K22" s="101"/>
      <c r="L22" s="101"/>
    </row>
    <row r="23" spans="1:14" x14ac:dyDescent="0.2">
      <c r="A23" s="36" t="s">
        <v>68</v>
      </c>
      <c r="B23" s="43"/>
      <c r="C23" s="154" t="s">
        <v>69</v>
      </c>
      <c r="D23" s="100"/>
      <c r="E23" s="100"/>
      <c r="F23" s="107">
        <f>'[1]Inntekter 2013'!S50</f>
        <v>9000</v>
      </c>
      <c r="G23" s="108">
        <v>10</v>
      </c>
      <c r="H23" s="108">
        <v>1500</v>
      </c>
      <c r="I23" s="101">
        <f>G23*H23+9000</f>
        <v>24000</v>
      </c>
      <c r="J23" s="101"/>
      <c r="K23" s="101"/>
      <c r="L23" s="101">
        <f>'Inntekter 2014'!R101</f>
        <v>52600</v>
      </c>
      <c r="M23" s="174" t="s">
        <v>365</v>
      </c>
    </row>
    <row r="24" spans="1:14" x14ac:dyDescent="0.2">
      <c r="A24" s="36" t="s">
        <v>70</v>
      </c>
      <c r="B24" s="43"/>
      <c r="C24" s="154" t="s">
        <v>71</v>
      </c>
      <c r="D24" s="100"/>
      <c r="E24" s="100"/>
      <c r="F24" s="107">
        <f>'[1]Inntekter 2013'!T50</f>
        <v>0</v>
      </c>
      <c r="G24" s="108"/>
      <c r="H24" s="108"/>
      <c r="I24" s="101"/>
      <c r="J24" s="101"/>
      <c r="K24" s="101"/>
      <c r="L24" s="101">
        <f>'Inntekter 2014'!S101</f>
        <v>0</v>
      </c>
    </row>
    <row r="25" spans="1:14" x14ac:dyDescent="0.2">
      <c r="A25" s="36" t="s">
        <v>190</v>
      </c>
      <c r="B25" s="43"/>
      <c r="C25" s="38" t="s">
        <v>191</v>
      </c>
      <c r="D25" s="100"/>
      <c r="E25" s="100"/>
      <c r="F25" s="107"/>
      <c r="G25" s="108">
        <v>8</v>
      </c>
      <c r="H25" s="108">
        <v>1500</v>
      </c>
      <c r="I25" s="101">
        <f>G25*H25</f>
        <v>12000</v>
      </c>
      <c r="J25" s="101"/>
      <c r="K25" s="101"/>
      <c r="L25" s="101">
        <f>'Inntekter 2014'!T101</f>
        <v>12000</v>
      </c>
      <c r="M25" s="109" t="s">
        <v>372</v>
      </c>
    </row>
    <row r="26" spans="1:14" x14ac:dyDescent="0.2">
      <c r="A26" s="93"/>
      <c r="B26" s="93"/>
      <c r="C26" s="93"/>
      <c r="D26" s="307" t="s">
        <v>63</v>
      </c>
      <c r="E26" s="308"/>
      <c r="F26" s="119">
        <f>SUM(F23:F24)</f>
        <v>9000</v>
      </c>
      <c r="G26" s="112"/>
      <c r="H26" s="112" t="s">
        <v>63</v>
      </c>
      <c r="I26" s="113">
        <f>SUM(I23:I25)</f>
        <v>36000</v>
      </c>
      <c r="J26" s="113"/>
      <c r="K26" s="113"/>
      <c r="L26" s="113">
        <f t="shared" ref="L26" si="4">SUM(L23:L25)</f>
        <v>64600</v>
      </c>
      <c r="M26" s="114"/>
    </row>
    <row r="27" spans="1:14" x14ac:dyDescent="0.2">
      <c r="A27" s="34">
        <v>4</v>
      </c>
      <c r="B27" s="154" t="s">
        <v>72</v>
      </c>
      <c r="C27" s="43"/>
      <c r="D27" s="99"/>
      <c r="E27" s="99"/>
      <c r="F27" s="115"/>
      <c r="G27" s="116"/>
      <c r="H27" s="116"/>
      <c r="I27" s="101"/>
      <c r="J27" s="101"/>
      <c r="K27" s="101"/>
      <c r="L27" s="101"/>
    </row>
    <row r="28" spans="1:14" x14ac:dyDescent="0.2">
      <c r="A28" s="34"/>
      <c r="B28" s="154"/>
      <c r="C28" s="43" t="s">
        <v>328</v>
      </c>
      <c r="D28" s="121"/>
      <c r="E28" s="121"/>
      <c r="F28" s="122">
        <f>'[1]Inntekter 2013'!U50</f>
        <v>0</v>
      </c>
      <c r="G28" s="116"/>
      <c r="H28" s="116"/>
      <c r="I28" s="101"/>
      <c r="J28" s="101"/>
      <c r="K28" s="101"/>
      <c r="L28" s="101">
        <f>'Inntekter 2014'!U101</f>
        <v>2000</v>
      </c>
      <c r="M28" t="s">
        <v>352</v>
      </c>
    </row>
    <row r="29" spans="1:14" x14ac:dyDescent="0.2">
      <c r="A29" s="93"/>
      <c r="B29" s="93"/>
      <c r="C29" s="93"/>
      <c r="D29" s="307" t="s">
        <v>63</v>
      </c>
      <c r="E29" s="308"/>
      <c r="F29" s="119">
        <f>SUM(F28)</f>
        <v>0</v>
      </c>
      <c r="G29" s="112"/>
      <c r="H29" s="112" t="s">
        <v>63</v>
      </c>
      <c r="I29" s="113">
        <f>SUM(I28)</f>
        <v>0</v>
      </c>
      <c r="J29" s="113"/>
      <c r="K29" s="113"/>
      <c r="L29" s="113">
        <f t="shared" ref="L29" si="5">SUM(L28)</f>
        <v>2000</v>
      </c>
      <c r="M29" s="114"/>
    </row>
    <row r="30" spans="1:14" x14ac:dyDescent="0.2">
      <c r="A30" s="34">
        <v>5</v>
      </c>
      <c r="B30" s="154" t="s">
        <v>73</v>
      </c>
      <c r="C30" s="43"/>
      <c r="D30" s="100"/>
      <c r="E30" s="100"/>
      <c r="F30" s="107"/>
      <c r="G30" s="108"/>
      <c r="H30" s="108"/>
      <c r="I30" s="101"/>
      <c r="J30" s="101"/>
      <c r="K30" s="101"/>
      <c r="L30" s="101"/>
    </row>
    <row r="31" spans="1:14" x14ac:dyDescent="0.2">
      <c r="A31" s="36" t="s">
        <v>74</v>
      </c>
      <c r="B31" s="43"/>
      <c r="C31" s="154" t="s">
        <v>75</v>
      </c>
      <c r="D31" s="100"/>
      <c r="E31" s="100"/>
      <c r="F31" s="107">
        <f>'[1]Inntekter 2013'!V50</f>
        <v>0</v>
      </c>
      <c r="G31" s="108"/>
      <c r="H31" s="108"/>
      <c r="I31" s="101">
        <v>0</v>
      </c>
      <c r="J31" s="101"/>
      <c r="K31" s="101"/>
      <c r="L31" s="101">
        <f>'Inntekter 2014'!V101</f>
        <v>0</v>
      </c>
    </row>
    <row r="32" spans="1:14" x14ac:dyDescent="0.2">
      <c r="A32" s="36" t="s">
        <v>76</v>
      </c>
      <c r="B32" s="43"/>
      <c r="C32" s="154" t="s">
        <v>77</v>
      </c>
      <c r="D32" s="100"/>
      <c r="E32" s="100"/>
      <c r="F32" s="107">
        <f>'[1]Inntekter 2013'!W50</f>
        <v>557.24</v>
      </c>
      <c r="G32" s="108"/>
      <c r="H32" s="108"/>
      <c r="I32" s="101">
        <v>40</v>
      </c>
      <c r="J32" s="101"/>
      <c r="K32" s="101"/>
      <c r="L32" s="101">
        <f>'Inntekter 2014'!W101</f>
        <v>404.83</v>
      </c>
    </row>
    <row r="33" spans="1:13" x14ac:dyDescent="0.2">
      <c r="A33" s="36" t="s">
        <v>78</v>
      </c>
      <c r="B33" s="43"/>
      <c r="C33" s="154" t="s">
        <v>79</v>
      </c>
      <c r="D33" s="100"/>
      <c r="E33" s="100"/>
      <c r="F33" s="107">
        <f>'[1]Inntekter 2013'!X50</f>
        <v>0</v>
      </c>
      <c r="G33" s="108"/>
      <c r="H33" s="108"/>
      <c r="I33" s="101">
        <v>0</v>
      </c>
      <c r="J33" s="101"/>
      <c r="K33" s="101"/>
      <c r="L33" s="101">
        <f>'Inntekter 2014'!X101</f>
        <v>0</v>
      </c>
    </row>
    <row r="34" spans="1:13" x14ac:dyDescent="0.2">
      <c r="A34" s="36" t="s">
        <v>80</v>
      </c>
      <c r="B34" s="43"/>
      <c r="C34" s="154" t="s">
        <v>81</v>
      </c>
      <c r="D34" s="100"/>
      <c r="E34" s="100"/>
      <c r="F34" s="107">
        <f>'[1]Inntekter 2013'!Y50</f>
        <v>0</v>
      </c>
      <c r="G34" s="117">
        <v>10</v>
      </c>
      <c r="H34" s="117">
        <v>200</v>
      </c>
      <c r="I34" s="118">
        <f>G34*H34</f>
        <v>2000</v>
      </c>
      <c r="J34" s="118"/>
      <c r="K34" s="118"/>
      <c r="L34" s="118">
        <f>'Inntekter 2014'!Y101</f>
        <v>1000</v>
      </c>
      <c r="M34" s="64" t="s">
        <v>354</v>
      </c>
    </row>
    <row r="35" spans="1:13" x14ac:dyDescent="0.2">
      <c r="A35" s="36" t="s">
        <v>82</v>
      </c>
      <c r="B35" s="43"/>
      <c r="C35" s="154" t="s">
        <v>192</v>
      </c>
      <c r="D35" s="100"/>
      <c r="E35" s="100"/>
      <c r="F35" s="107">
        <f>'[1]Inntekter 2013'!Z50</f>
        <v>1850</v>
      </c>
      <c r="G35" s="117"/>
      <c r="H35" s="117"/>
      <c r="I35" s="118">
        <v>1600</v>
      </c>
      <c r="J35" s="118"/>
      <c r="K35" s="118"/>
      <c r="L35" s="118">
        <f>'Inntekter 2014'!Z101</f>
        <v>2400</v>
      </c>
      <c r="M35" s="64"/>
    </row>
    <row r="36" spans="1:13" x14ac:dyDescent="0.2">
      <c r="A36" s="36" t="s">
        <v>193</v>
      </c>
      <c r="B36" s="43"/>
      <c r="C36" s="154" t="s">
        <v>83</v>
      </c>
      <c r="D36" s="100"/>
      <c r="E36" s="100"/>
      <c r="F36" s="107"/>
      <c r="G36" s="117">
        <v>19</v>
      </c>
      <c r="H36" s="117">
        <v>100</v>
      </c>
      <c r="I36" s="118">
        <f>G36*H36</f>
        <v>1900</v>
      </c>
      <c r="J36" s="118"/>
      <c r="K36" s="118"/>
      <c r="L36" s="118">
        <f>'Inntekter 2014'!AA101</f>
        <v>6812.5</v>
      </c>
      <c r="M36" s="175" t="s">
        <v>353</v>
      </c>
    </row>
    <row r="37" spans="1:13" x14ac:dyDescent="0.2">
      <c r="A37" s="93"/>
      <c r="B37" s="93"/>
      <c r="C37" s="93"/>
      <c r="D37" s="110"/>
      <c r="E37" s="155" t="s">
        <v>63</v>
      </c>
      <c r="F37" s="111">
        <f>SUM(F31:F35)</f>
        <v>2407.2399999999998</v>
      </c>
      <c r="G37" s="112"/>
      <c r="H37" s="112" t="s">
        <v>63</v>
      </c>
      <c r="I37" s="113">
        <f>SUM(I32:I36)</f>
        <v>5540</v>
      </c>
      <c r="J37" s="113"/>
      <c r="K37" s="113"/>
      <c r="L37" s="113">
        <f t="shared" ref="L37" si="6">SUM(L32:L36)</f>
        <v>10617.33</v>
      </c>
      <c r="M37" s="114"/>
    </row>
    <row r="38" spans="1:13" x14ac:dyDescent="0.2">
      <c r="A38" s="43"/>
      <c r="B38" s="43"/>
      <c r="C38" s="43"/>
      <c r="D38" s="99"/>
      <c r="E38" s="99"/>
      <c r="F38" s="122"/>
      <c r="G38" s="116"/>
      <c r="H38" s="116"/>
      <c r="I38" s="101"/>
      <c r="J38" s="101"/>
      <c r="K38" s="101"/>
      <c r="L38" s="101"/>
    </row>
    <row r="39" spans="1:13" x14ac:dyDescent="0.2">
      <c r="A39" s="43"/>
      <c r="B39" s="43"/>
      <c r="C39" s="40" t="s">
        <v>84</v>
      </c>
      <c r="D39" s="123"/>
      <c r="E39" s="156"/>
      <c r="F39" s="119">
        <f>F16+F21+F26+F29+F37</f>
        <v>27447.239999999998</v>
      </c>
      <c r="G39" s="120"/>
      <c r="H39" s="120"/>
      <c r="I39" s="124">
        <f>I16+I21+I26+I29+I37</f>
        <v>74770</v>
      </c>
      <c r="J39" s="124"/>
      <c r="K39" s="124"/>
      <c r="L39" s="124">
        <f t="shared" ref="L39" si="7">L16+L21+L26+L29+L37</f>
        <v>128767.33</v>
      </c>
    </row>
    <row r="40" spans="1:13" x14ac:dyDescent="0.2">
      <c r="A40" s="43"/>
      <c r="B40" s="43"/>
      <c r="C40" s="24"/>
      <c r="D40" s="125"/>
      <c r="E40" s="126"/>
      <c r="F40" s="127"/>
      <c r="G40" s="128"/>
      <c r="H40" s="128"/>
      <c r="I40" s="129"/>
      <c r="J40" s="129"/>
      <c r="K40" s="129"/>
      <c r="L40" s="129"/>
    </row>
    <row r="41" spans="1:13" ht="15.75" x14ac:dyDescent="0.25">
      <c r="A41" s="96" t="s">
        <v>85</v>
      </c>
      <c r="B41" s="43"/>
      <c r="C41" s="62"/>
      <c r="D41" s="121"/>
      <c r="E41" s="121"/>
      <c r="F41" s="122"/>
      <c r="G41" s="116"/>
      <c r="H41" s="116"/>
      <c r="I41" s="101"/>
      <c r="J41" s="101"/>
      <c r="K41" s="101"/>
      <c r="L41" s="101"/>
    </row>
    <row r="42" spans="1:13" x14ac:dyDescent="0.2">
      <c r="A42" s="23"/>
      <c r="B42" s="23"/>
      <c r="C42" s="130"/>
      <c r="D42" s="126"/>
      <c r="E42" s="126"/>
      <c r="F42" s="127"/>
      <c r="G42" s="128"/>
      <c r="H42" s="128"/>
      <c r="I42" s="101"/>
      <c r="J42" s="101"/>
      <c r="K42" s="101"/>
      <c r="L42" s="101"/>
    </row>
    <row r="43" spans="1:13" x14ac:dyDescent="0.2">
      <c r="A43" s="23" t="s">
        <v>86</v>
      </c>
      <c r="B43" s="62"/>
      <c r="C43" s="43"/>
      <c r="D43" s="121"/>
      <c r="E43" s="121"/>
      <c r="F43" s="122"/>
      <c r="G43" s="116"/>
      <c r="H43" s="116"/>
      <c r="I43" s="101"/>
      <c r="J43" s="101"/>
      <c r="K43" s="101"/>
      <c r="L43" s="101"/>
    </row>
    <row r="44" spans="1:13" x14ac:dyDescent="0.2">
      <c r="A44" s="41" t="s">
        <v>50</v>
      </c>
      <c r="B44" s="43"/>
      <c r="C44" s="43"/>
      <c r="D44" s="100"/>
      <c r="E44" s="100"/>
      <c r="F44" s="107"/>
      <c r="G44" s="108"/>
      <c r="H44" s="108"/>
      <c r="I44" s="101"/>
      <c r="J44" s="101"/>
      <c r="K44" s="101"/>
      <c r="L44" s="101"/>
    </row>
    <row r="45" spans="1:13" x14ac:dyDescent="0.2">
      <c r="A45" s="34">
        <v>1</v>
      </c>
      <c r="B45" s="154" t="s">
        <v>1</v>
      </c>
      <c r="C45" s="43"/>
      <c r="D45" s="100"/>
      <c r="E45" s="100"/>
      <c r="F45" s="107"/>
      <c r="G45" s="108"/>
      <c r="H45" s="108"/>
      <c r="I45" s="101"/>
      <c r="J45" s="101"/>
      <c r="K45" s="101"/>
      <c r="L45" s="101"/>
    </row>
    <row r="46" spans="1:13" x14ac:dyDescent="0.2">
      <c r="A46" s="36" t="s">
        <v>21</v>
      </c>
      <c r="B46" s="43"/>
      <c r="C46" s="154" t="s">
        <v>87</v>
      </c>
      <c r="D46" s="100"/>
      <c r="E46" s="100"/>
      <c r="F46" s="107">
        <f>'[1]Utgifter 2013'!H38</f>
        <v>0</v>
      </c>
      <c r="G46" s="108"/>
      <c r="H46" s="108"/>
      <c r="I46" s="101">
        <v>0</v>
      </c>
      <c r="J46" s="101"/>
      <c r="K46" s="101"/>
      <c r="L46" s="101">
        <f>'Utgifter 2014'!H52</f>
        <v>0</v>
      </c>
    </row>
    <row r="47" spans="1:13" x14ac:dyDescent="0.2">
      <c r="A47" s="36" t="s">
        <v>22</v>
      </c>
      <c r="B47" s="43"/>
      <c r="C47" s="154" t="s">
        <v>88</v>
      </c>
      <c r="D47" s="100"/>
      <c r="E47" s="100"/>
      <c r="F47" s="107">
        <f>'[1]Utgifter 2013'!I38</f>
        <v>0</v>
      </c>
      <c r="G47" s="108"/>
      <c r="H47" s="108"/>
      <c r="I47" s="101">
        <v>0</v>
      </c>
      <c r="J47" s="101"/>
      <c r="K47" s="101"/>
      <c r="L47" s="101">
        <f>'Utgifter 2014'!I52</f>
        <v>0</v>
      </c>
    </row>
    <row r="48" spans="1:13" x14ac:dyDescent="0.2">
      <c r="A48" s="36" t="s">
        <v>23</v>
      </c>
      <c r="B48" s="43"/>
      <c r="C48" s="154" t="s">
        <v>89</v>
      </c>
      <c r="D48" s="100"/>
      <c r="E48" s="100"/>
      <c r="F48" s="107">
        <f>'[1]Utgifter 2013'!J38</f>
        <v>0</v>
      </c>
      <c r="G48" s="108"/>
      <c r="H48" s="108"/>
      <c r="I48" s="101">
        <v>0</v>
      </c>
      <c r="J48" s="101"/>
      <c r="K48" s="101"/>
      <c r="L48" s="101">
        <f>'Utgifter 2014'!J52</f>
        <v>0</v>
      </c>
    </row>
    <row r="49" spans="1:13" x14ac:dyDescent="0.2">
      <c r="A49" s="36" t="s">
        <v>24</v>
      </c>
      <c r="B49" s="43"/>
      <c r="C49" s="154" t="s">
        <v>90</v>
      </c>
      <c r="D49" s="100"/>
      <c r="E49" s="100"/>
      <c r="F49" s="107">
        <f>'[1]Utgifter 2013'!K38</f>
        <v>0</v>
      </c>
      <c r="G49" s="108"/>
      <c r="H49" s="108"/>
      <c r="I49" s="101">
        <v>0</v>
      </c>
      <c r="J49" s="101"/>
      <c r="K49" s="101"/>
      <c r="L49" s="101">
        <f>'Utgifter 2014'!K52</f>
        <v>0</v>
      </c>
    </row>
    <row r="50" spans="1:13" x14ac:dyDescent="0.2">
      <c r="A50" s="36" t="s">
        <v>25</v>
      </c>
      <c r="B50" s="43"/>
      <c r="C50" s="154" t="s">
        <v>91</v>
      </c>
      <c r="D50" s="100"/>
      <c r="E50" s="100"/>
      <c r="F50" s="107">
        <f>'[1]Utgifter 2013'!L38</f>
        <v>0</v>
      </c>
      <c r="G50" s="108"/>
      <c r="H50" s="108"/>
      <c r="I50" s="101">
        <v>0</v>
      </c>
      <c r="J50" s="101"/>
      <c r="K50" s="101"/>
      <c r="L50" s="101">
        <f>'Utgifter 2014'!L52</f>
        <v>0</v>
      </c>
    </row>
    <row r="51" spans="1:13" x14ac:dyDescent="0.2">
      <c r="A51" s="36" t="s">
        <v>26</v>
      </c>
      <c r="B51" s="43"/>
      <c r="C51" s="154" t="s">
        <v>92</v>
      </c>
      <c r="D51" s="100"/>
      <c r="E51" s="100"/>
      <c r="F51" s="107">
        <f>'[1]Utgifter 2013'!M38</f>
        <v>0</v>
      </c>
      <c r="G51" s="108"/>
      <c r="H51" s="108"/>
      <c r="I51" s="101">
        <v>0</v>
      </c>
      <c r="J51" s="101"/>
      <c r="K51" s="101"/>
      <c r="L51" s="101">
        <f>'Utgifter 2014'!M52</f>
        <v>0</v>
      </c>
    </row>
    <row r="52" spans="1:13" x14ac:dyDescent="0.2">
      <c r="A52" s="36" t="s">
        <v>27</v>
      </c>
      <c r="B52" s="43"/>
      <c r="C52" s="154" t="s">
        <v>93</v>
      </c>
      <c r="D52" s="100"/>
      <c r="E52" s="100"/>
      <c r="F52" s="107">
        <f>'[1]Utgifter 2013'!N38</f>
        <v>55</v>
      </c>
      <c r="G52" s="108"/>
      <c r="H52" s="108"/>
      <c r="I52" s="101">
        <v>0</v>
      </c>
      <c r="J52" s="101"/>
      <c r="K52" s="101"/>
      <c r="L52" s="101">
        <f>'Utgifter 2014'!N52</f>
        <v>0</v>
      </c>
    </row>
    <row r="53" spans="1:13" x14ac:dyDescent="0.2">
      <c r="A53" s="93"/>
      <c r="B53" s="93"/>
      <c r="C53" s="93"/>
      <c r="D53" s="110"/>
      <c r="E53" s="155" t="s">
        <v>63</v>
      </c>
      <c r="F53" s="111">
        <f>SUM(F46:F52)</f>
        <v>55</v>
      </c>
      <c r="G53" s="31"/>
      <c r="H53" s="131" t="s">
        <v>63</v>
      </c>
      <c r="I53" s="112">
        <f>SUM(I46:I52)</f>
        <v>0</v>
      </c>
      <c r="J53" s="112"/>
      <c r="K53" s="112"/>
      <c r="L53" s="112">
        <f t="shared" ref="L53" si="8">SUM(L46:L52)</f>
        <v>0</v>
      </c>
      <c r="M53" s="114"/>
    </row>
    <row r="54" spans="1:13" x14ac:dyDescent="0.2">
      <c r="A54" s="43"/>
      <c r="B54" s="43"/>
      <c r="C54" s="43"/>
      <c r="D54" s="99"/>
      <c r="E54" s="99"/>
      <c r="F54" s="115"/>
      <c r="G54" s="116"/>
      <c r="H54" s="116"/>
      <c r="I54" s="101"/>
      <c r="J54" s="101"/>
      <c r="K54" s="101"/>
      <c r="L54" s="101"/>
    </row>
    <row r="55" spans="1:13" x14ac:dyDescent="0.2">
      <c r="A55" s="34">
        <v>2</v>
      </c>
      <c r="B55" s="154" t="s">
        <v>2</v>
      </c>
      <c r="C55" s="43"/>
      <c r="D55" s="100"/>
      <c r="E55" s="100"/>
      <c r="F55" s="107"/>
      <c r="G55" s="108"/>
      <c r="H55" s="108"/>
      <c r="I55" s="101"/>
      <c r="J55" s="101"/>
      <c r="K55" s="101"/>
      <c r="L55" s="101"/>
    </row>
    <row r="56" spans="1:13" x14ac:dyDescent="0.2">
      <c r="A56" s="36" t="s">
        <v>28</v>
      </c>
      <c r="B56" s="43"/>
      <c r="C56" s="154" t="s">
        <v>94</v>
      </c>
      <c r="D56" s="100"/>
      <c r="E56" s="100"/>
      <c r="F56" s="107">
        <f>'[1]Utgifter 2013'!O38</f>
        <v>0</v>
      </c>
      <c r="G56" s="108"/>
      <c r="H56" s="108"/>
      <c r="I56" s="101">
        <v>0</v>
      </c>
      <c r="J56" s="101"/>
      <c r="K56" s="101"/>
      <c r="L56" s="101">
        <f>'Utgifter 2014'!O52</f>
        <v>0</v>
      </c>
    </row>
    <row r="57" spans="1:13" x14ac:dyDescent="0.2">
      <c r="A57" s="36" t="s">
        <v>29</v>
      </c>
      <c r="B57" s="43"/>
      <c r="C57" s="154" t="s">
        <v>95</v>
      </c>
      <c r="D57" s="100"/>
      <c r="E57" s="100"/>
      <c r="F57" s="107">
        <f>'[1]Utgifter 2013'!P38</f>
        <v>0</v>
      </c>
      <c r="G57" s="108"/>
      <c r="H57" s="108"/>
      <c r="I57" s="101">
        <v>0</v>
      </c>
      <c r="J57" s="101"/>
      <c r="K57" s="101"/>
      <c r="L57" s="101">
        <f>'Utgifter 2014'!P52</f>
        <v>0</v>
      </c>
    </row>
    <row r="58" spans="1:13" x14ac:dyDescent="0.2">
      <c r="A58" s="36" t="s">
        <v>30</v>
      </c>
      <c r="B58" s="43"/>
      <c r="C58" s="154" t="s">
        <v>96</v>
      </c>
      <c r="D58" s="100"/>
      <c r="E58" s="100"/>
      <c r="F58" s="107">
        <f>'[1]Utgifter 2013'!Q38</f>
        <v>0</v>
      </c>
      <c r="G58" s="108"/>
      <c r="H58" s="108"/>
      <c r="I58" s="101">
        <v>0</v>
      </c>
      <c r="J58" s="101"/>
      <c r="K58" s="101"/>
      <c r="L58" s="101">
        <f>'Utgifter 2014'!Q52</f>
        <v>0</v>
      </c>
    </row>
    <row r="59" spans="1:13" x14ac:dyDescent="0.2">
      <c r="A59" s="36" t="s">
        <v>31</v>
      </c>
      <c r="B59" s="43"/>
      <c r="C59" s="154" t="s">
        <v>83</v>
      </c>
      <c r="D59" s="100"/>
      <c r="E59" s="100"/>
      <c r="F59" s="107">
        <f>'[1]Utgifter 2013'!R38</f>
        <v>6113.25</v>
      </c>
      <c r="G59" s="108"/>
      <c r="H59" s="108"/>
      <c r="I59" s="101">
        <v>0</v>
      </c>
      <c r="J59" s="101"/>
      <c r="K59" s="101"/>
      <c r="L59" s="101">
        <f>'Utgifter 2014'!R52</f>
        <v>0</v>
      </c>
    </row>
    <row r="60" spans="1:13" x14ac:dyDescent="0.2">
      <c r="A60" s="93"/>
      <c r="B60" s="93"/>
      <c r="C60" s="93"/>
      <c r="D60" s="110"/>
      <c r="E60" s="155" t="s">
        <v>63</v>
      </c>
      <c r="F60" s="111">
        <f>SUM(F56:F59)</f>
        <v>6113.25</v>
      </c>
      <c r="G60" s="31"/>
      <c r="H60" s="131" t="s">
        <v>63</v>
      </c>
      <c r="I60" s="112">
        <f>SUM(I56:I59)</f>
        <v>0</v>
      </c>
      <c r="J60" s="112"/>
      <c r="K60" s="112"/>
      <c r="L60" s="112">
        <f t="shared" ref="L60" si="9">SUM(L56:L59)</f>
        <v>0</v>
      </c>
      <c r="M60" s="114"/>
    </row>
    <row r="61" spans="1:13" x14ac:dyDescent="0.2">
      <c r="A61" s="43"/>
      <c r="B61" s="43"/>
      <c r="C61" s="43"/>
      <c r="D61" s="99"/>
      <c r="E61" s="99"/>
      <c r="F61" s="115"/>
      <c r="G61" s="116"/>
      <c r="H61" s="116"/>
      <c r="I61" s="101"/>
      <c r="J61" s="101"/>
      <c r="K61" s="101"/>
      <c r="L61" s="101"/>
    </row>
    <row r="62" spans="1:13" ht="15" x14ac:dyDescent="0.25">
      <c r="A62" s="132"/>
      <c r="B62" s="132"/>
      <c r="C62" s="132"/>
      <c r="D62" s="133"/>
      <c r="E62" s="134" t="s">
        <v>97</v>
      </c>
      <c r="F62" s="135">
        <f>F53+F60</f>
        <v>6168.25</v>
      </c>
      <c r="G62" s="136"/>
      <c r="H62" s="137" t="s">
        <v>97</v>
      </c>
      <c r="I62" s="138">
        <f>I53+I60</f>
        <v>0</v>
      </c>
      <c r="J62" s="138"/>
      <c r="K62" s="138"/>
      <c r="L62" s="138">
        <f t="shared" ref="L62" si="10">L53+L60</f>
        <v>0</v>
      </c>
      <c r="M62" s="98"/>
    </row>
    <row r="63" spans="1:13" x14ac:dyDescent="0.2">
      <c r="A63" s="43"/>
      <c r="B63" s="43"/>
      <c r="C63" s="43"/>
      <c r="D63" s="99"/>
      <c r="E63" s="99"/>
      <c r="F63" s="115"/>
      <c r="G63" s="116"/>
      <c r="H63" s="116"/>
      <c r="I63" s="101"/>
      <c r="J63" s="101"/>
      <c r="K63" s="101"/>
      <c r="L63" s="101"/>
    </row>
    <row r="64" spans="1:13" x14ac:dyDescent="0.2">
      <c r="A64" s="30" t="s">
        <v>98</v>
      </c>
      <c r="B64" s="43"/>
      <c r="C64" s="43"/>
      <c r="D64" s="100"/>
      <c r="E64" s="100"/>
      <c r="F64" s="107"/>
      <c r="G64" s="108"/>
      <c r="H64" s="108"/>
      <c r="I64" s="101"/>
      <c r="J64" s="101"/>
      <c r="K64" s="101"/>
      <c r="L64" s="101"/>
    </row>
    <row r="65" spans="1:13" x14ac:dyDescent="0.2">
      <c r="A65" s="34">
        <v>3</v>
      </c>
      <c r="B65" s="154" t="s">
        <v>99</v>
      </c>
      <c r="C65" s="43"/>
      <c r="D65" s="100"/>
      <c r="E65" s="100"/>
      <c r="F65" s="107">
        <f>'[1]Utgifter 2013'!S38</f>
        <v>9075</v>
      </c>
      <c r="G65" s="108"/>
      <c r="H65" s="108"/>
      <c r="I65" s="118">
        <v>9237</v>
      </c>
      <c r="J65" s="118"/>
      <c r="K65" s="118"/>
      <c r="L65" s="118">
        <f>'Utgifter 2014'!S52</f>
        <v>9237</v>
      </c>
    </row>
    <row r="66" spans="1:13" x14ac:dyDescent="0.2">
      <c r="A66" s="93"/>
      <c r="B66" s="93"/>
      <c r="C66" s="93"/>
      <c r="D66" s="110"/>
      <c r="E66" s="155" t="s">
        <v>63</v>
      </c>
      <c r="F66" s="111">
        <f>SUM(F65)</f>
        <v>9075</v>
      </c>
      <c r="G66" s="31"/>
      <c r="H66" s="131" t="s">
        <v>63</v>
      </c>
      <c r="I66" s="112">
        <f>SUM(I65)</f>
        <v>9237</v>
      </c>
      <c r="J66" s="112"/>
      <c r="K66" s="112"/>
      <c r="L66" s="112">
        <f t="shared" ref="L66" si="11">SUM(L65)</f>
        <v>9237</v>
      </c>
      <c r="M66" s="114"/>
    </row>
    <row r="67" spans="1:13" x14ac:dyDescent="0.2">
      <c r="A67" s="34">
        <v>4</v>
      </c>
      <c r="B67" s="154" t="s">
        <v>4</v>
      </c>
      <c r="C67" s="43"/>
      <c r="D67" s="100"/>
      <c r="E67" s="100"/>
      <c r="F67" s="107"/>
      <c r="G67" s="108"/>
      <c r="H67" s="108"/>
      <c r="I67" s="101"/>
      <c r="J67" s="101"/>
      <c r="K67" s="101"/>
      <c r="L67" s="101"/>
    </row>
    <row r="68" spans="1:13" x14ac:dyDescent="0.2">
      <c r="A68" s="36" t="s">
        <v>32</v>
      </c>
      <c r="B68" s="43"/>
      <c r="C68" s="154" t="s">
        <v>87</v>
      </c>
      <c r="D68" s="100"/>
      <c r="E68" s="100"/>
      <c r="F68" s="107">
        <f>'[1]Utgifter 2013'!T38</f>
        <v>14053</v>
      </c>
      <c r="G68" s="108"/>
      <c r="H68" s="108"/>
      <c r="I68" s="101">
        <v>1000</v>
      </c>
      <c r="J68" s="101"/>
      <c r="K68" s="101"/>
      <c r="L68" s="101">
        <f>'Utgifter 2014'!T52</f>
        <v>4421</v>
      </c>
      <c r="M68" s="109" t="s">
        <v>195</v>
      </c>
    </row>
    <row r="69" spans="1:13" x14ac:dyDescent="0.2">
      <c r="A69" s="36" t="s">
        <v>33</v>
      </c>
      <c r="B69" s="43"/>
      <c r="C69" s="154" t="s">
        <v>100</v>
      </c>
      <c r="D69" s="100"/>
      <c r="E69" s="100"/>
      <c r="F69" s="107">
        <f>'[1]Utgifter 2013'!U38</f>
        <v>19113</v>
      </c>
      <c r="G69" s="108"/>
      <c r="H69" s="108"/>
      <c r="I69" s="101">
        <v>0</v>
      </c>
      <c r="J69" s="101"/>
      <c r="K69" s="101"/>
      <c r="L69" s="101">
        <f>'Utgifter 2014'!U52</f>
        <v>800</v>
      </c>
      <c r="M69" s="109" t="s">
        <v>355</v>
      </c>
    </row>
    <row r="70" spans="1:13" x14ac:dyDescent="0.2">
      <c r="A70" s="36" t="s">
        <v>34</v>
      </c>
      <c r="B70" s="43"/>
      <c r="C70" s="154" t="s">
        <v>101</v>
      </c>
      <c r="D70" s="100"/>
      <c r="E70" s="100"/>
      <c r="F70" s="107">
        <f>'[1]Utgifter 2013'!V38</f>
        <v>32819</v>
      </c>
      <c r="G70" s="108"/>
      <c r="H70" s="108"/>
      <c r="I70" s="101">
        <v>10000</v>
      </c>
      <c r="J70" s="101"/>
      <c r="K70" s="101"/>
      <c r="L70" s="101">
        <f>'Utgifter 2014'!V52</f>
        <v>4884</v>
      </c>
      <c r="M70" s="109" t="s">
        <v>356</v>
      </c>
    </row>
    <row r="71" spans="1:13" x14ac:dyDescent="0.2">
      <c r="A71" s="36" t="s">
        <v>35</v>
      </c>
      <c r="B71" s="43"/>
      <c r="C71" s="154" t="s">
        <v>102</v>
      </c>
      <c r="D71" s="100"/>
      <c r="E71" s="100"/>
      <c r="F71" s="107">
        <f>'[1]Utgifter 2013'!W38</f>
        <v>0</v>
      </c>
      <c r="G71" s="108"/>
      <c r="H71" s="108"/>
      <c r="I71" s="101">
        <v>2000</v>
      </c>
      <c r="J71" s="101"/>
      <c r="K71" s="101"/>
      <c r="L71" s="101">
        <f>'Utgifter 2014'!W52</f>
        <v>0</v>
      </c>
      <c r="M71" s="109"/>
    </row>
    <row r="72" spans="1:13" x14ac:dyDescent="0.2">
      <c r="A72" s="36" t="s">
        <v>36</v>
      </c>
      <c r="B72" s="43"/>
      <c r="C72" s="154" t="s">
        <v>103</v>
      </c>
      <c r="D72" s="100"/>
      <c r="E72" s="100"/>
      <c r="F72" s="107">
        <f>'[1]Utgifter 2013'!X38</f>
        <v>0</v>
      </c>
      <c r="G72" s="108"/>
      <c r="H72" s="108"/>
      <c r="I72" s="101"/>
      <c r="J72" s="101"/>
      <c r="K72" s="101"/>
      <c r="L72" s="101">
        <f>'Utgifter 2014'!X52</f>
        <v>0</v>
      </c>
    </row>
    <row r="73" spans="1:13" x14ac:dyDescent="0.2">
      <c r="A73" s="93"/>
      <c r="B73" s="93"/>
      <c r="C73" s="93"/>
      <c r="D73" s="110"/>
      <c r="E73" s="155" t="s">
        <v>63</v>
      </c>
      <c r="F73" s="111">
        <f>SUM(F68:F72)</f>
        <v>65985</v>
      </c>
      <c r="G73" s="31"/>
      <c r="H73" s="131" t="s">
        <v>63</v>
      </c>
      <c r="I73" s="112">
        <f>SUM(I68:I72)</f>
        <v>13000</v>
      </c>
      <c r="J73" s="112"/>
      <c r="K73" s="112"/>
      <c r="L73" s="112">
        <f t="shared" ref="L73" si="12">SUM(L68:L72)</f>
        <v>10105</v>
      </c>
      <c r="M73" s="114"/>
    </row>
    <row r="74" spans="1:13" x14ac:dyDescent="0.2">
      <c r="A74" s="43"/>
      <c r="B74" s="43"/>
      <c r="C74" s="43"/>
      <c r="D74" s="99"/>
      <c r="E74" s="99"/>
      <c r="F74" s="115"/>
      <c r="G74" s="116"/>
      <c r="H74" s="116"/>
      <c r="I74" s="101"/>
      <c r="J74" s="101"/>
      <c r="K74" s="101"/>
      <c r="L74" s="101"/>
    </row>
    <row r="75" spans="1:13" x14ac:dyDescent="0.2">
      <c r="A75" s="34">
        <v>5</v>
      </c>
      <c r="B75" s="154" t="s">
        <v>104</v>
      </c>
      <c r="C75" s="43"/>
      <c r="D75" s="100"/>
      <c r="E75" s="100"/>
      <c r="F75" s="107"/>
      <c r="G75" s="108"/>
      <c r="H75" s="108"/>
      <c r="I75" s="101"/>
      <c r="J75" s="101"/>
      <c r="K75" s="101"/>
      <c r="L75" s="101"/>
    </row>
    <row r="76" spans="1:13" x14ac:dyDescent="0.2">
      <c r="A76" s="43"/>
      <c r="B76" s="43"/>
      <c r="C76" s="43"/>
      <c r="D76" s="100"/>
      <c r="E76" s="100"/>
      <c r="F76" s="107"/>
      <c r="G76" s="108"/>
      <c r="H76" s="108"/>
      <c r="I76" s="101"/>
      <c r="J76" s="101"/>
      <c r="K76" s="101"/>
      <c r="L76" s="101">
        <f>'Utgifter 2014'!Y52</f>
        <v>0</v>
      </c>
    </row>
    <row r="77" spans="1:13" x14ac:dyDescent="0.2">
      <c r="A77" s="34">
        <v>6</v>
      </c>
      <c r="B77" s="154" t="s">
        <v>105</v>
      </c>
      <c r="C77" s="43"/>
      <c r="D77" s="100"/>
      <c r="E77" s="100"/>
      <c r="F77" s="107"/>
      <c r="G77" s="108"/>
      <c r="H77" s="108"/>
      <c r="I77" s="101"/>
      <c r="J77" s="101"/>
      <c r="K77" s="101"/>
      <c r="L77" s="101"/>
    </row>
    <row r="78" spans="1:13" x14ac:dyDescent="0.2">
      <c r="A78" s="36" t="s">
        <v>37</v>
      </c>
      <c r="B78" s="43"/>
      <c r="C78" s="38" t="s">
        <v>106</v>
      </c>
      <c r="D78" s="100"/>
      <c r="E78" s="100"/>
      <c r="F78" s="107">
        <f>'[1]Utgifter 2013'!Z38</f>
        <v>0</v>
      </c>
      <c r="G78" s="108"/>
      <c r="H78" s="108"/>
      <c r="I78" s="101">
        <v>10000</v>
      </c>
      <c r="J78" s="101"/>
      <c r="K78" s="101"/>
      <c r="L78" s="101">
        <f>'Utgifter 2014'!Z52</f>
        <v>9568.75</v>
      </c>
      <c r="M78" s="109" t="s">
        <v>357</v>
      </c>
    </row>
    <row r="79" spans="1:13" x14ac:dyDescent="0.2">
      <c r="A79" s="36" t="s">
        <v>38</v>
      </c>
      <c r="B79" s="43"/>
      <c r="C79" s="154" t="s">
        <v>107</v>
      </c>
      <c r="D79" s="100"/>
      <c r="E79" s="100"/>
      <c r="F79" s="107">
        <f>'[1]Utgifter 2013'!AA38</f>
        <v>475</v>
      </c>
      <c r="G79" s="108"/>
      <c r="H79" s="108"/>
      <c r="I79" s="101">
        <v>500</v>
      </c>
      <c r="J79" s="101"/>
      <c r="K79" s="101"/>
      <c r="L79" s="101">
        <f>'Utgifter 2014'!AA52</f>
        <v>485</v>
      </c>
      <c r="M79" t="s">
        <v>359</v>
      </c>
    </row>
    <row r="80" spans="1:13" x14ac:dyDescent="0.2">
      <c r="A80" s="36" t="s">
        <v>39</v>
      </c>
      <c r="B80" s="43"/>
      <c r="C80" s="154" t="s">
        <v>83</v>
      </c>
      <c r="D80" s="100"/>
      <c r="E80" s="100"/>
      <c r="F80" s="107">
        <f>'[1]Utgifter 2013'!AB38</f>
        <v>0</v>
      </c>
      <c r="G80" s="108"/>
      <c r="H80" s="108"/>
      <c r="I80" s="101">
        <v>500</v>
      </c>
      <c r="J80" s="101"/>
      <c r="K80" s="101"/>
      <c r="L80" s="101">
        <f>'Utgifter 2014'!AB52</f>
        <v>968</v>
      </c>
      <c r="M80" s="109" t="s">
        <v>358</v>
      </c>
    </row>
    <row r="81" spans="1:13" x14ac:dyDescent="0.2">
      <c r="A81" s="93"/>
      <c r="B81" s="93"/>
      <c r="C81" s="93"/>
      <c r="D81" s="110"/>
      <c r="E81" s="155" t="s">
        <v>63</v>
      </c>
      <c r="F81" s="111">
        <f>SUM(F78:F80)</f>
        <v>475</v>
      </c>
      <c r="G81" s="31"/>
      <c r="H81" s="131" t="s">
        <v>63</v>
      </c>
      <c r="I81" s="112">
        <f>SUM(I78:I80)</f>
        <v>11000</v>
      </c>
      <c r="J81" s="112"/>
      <c r="K81" s="112"/>
      <c r="L81" s="112">
        <f t="shared" ref="L81" si="13">SUM(L78:L80)</f>
        <v>11021.75</v>
      </c>
      <c r="M81" s="114"/>
    </row>
    <row r="82" spans="1:13" x14ac:dyDescent="0.2">
      <c r="A82" s="43"/>
      <c r="B82" s="43"/>
      <c r="C82" s="43"/>
      <c r="D82" s="99"/>
      <c r="E82" s="99"/>
      <c r="F82" s="115"/>
      <c r="G82" s="116"/>
      <c r="H82" s="116"/>
      <c r="I82" s="101"/>
      <c r="J82" s="101"/>
      <c r="K82" s="101"/>
      <c r="L82" s="101"/>
    </row>
    <row r="83" spans="1:13" x14ac:dyDescent="0.2">
      <c r="A83" s="34">
        <v>7</v>
      </c>
      <c r="B83" s="154" t="s">
        <v>108</v>
      </c>
      <c r="C83" s="43"/>
      <c r="D83" s="100"/>
      <c r="E83" s="100"/>
      <c r="F83" s="107"/>
      <c r="G83" s="108"/>
      <c r="H83" s="108"/>
      <c r="I83" s="101"/>
      <c r="J83" s="101"/>
      <c r="K83" s="101"/>
      <c r="L83" s="101"/>
    </row>
    <row r="84" spans="1:13" x14ac:dyDescent="0.2">
      <c r="A84" s="36" t="s">
        <v>40</v>
      </c>
      <c r="B84" s="43"/>
      <c r="C84" s="154" t="s">
        <v>50</v>
      </c>
      <c r="D84" s="100"/>
      <c r="E84" s="100"/>
      <c r="F84" s="107">
        <f>'[1]Utgifter 2013'!AC38</f>
        <v>0</v>
      </c>
      <c r="G84" s="108"/>
      <c r="H84" s="108"/>
      <c r="I84" s="101">
        <v>2500</v>
      </c>
      <c r="J84" s="101"/>
      <c r="K84" s="101"/>
      <c r="L84" s="101">
        <f>'Utgifter 2014'!AC52</f>
        <v>0</v>
      </c>
      <c r="M84" s="109" t="s">
        <v>196</v>
      </c>
    </row>
    <row r="85" spans="1:13" x14ac:dyDescent="0.2">
      <c r="A85" s="36" t="s">
        <v>41</v>
      </c>
      <c r="B85" s="43"/>
      <c r="C85" s="154" t="s">
        <v>109</v>
      </c>
      <c r="D85" s="100"/>
      <c r="E85" s="100"/>
      <c r="F85" s="107">
        <f>'[1]Utgifter 2013'!AD38</f>
        <v>0</v>
      </c>
      <c r="G85" s="108"/>
      <c r="H85" s="108"/>
      <c r="I85" s="101"/>
      <c r="J85" s="101"/>
      <c r="K85" s="101"/>
      <c r="L85" s="101">
        <f>'Utgifter 2014'!AD52</f>
        <v>0</v>
      </c>
    </row>
    <row r="86" spans="1:13" x14ac:dyDescent="0.2">
      <c r="A86" s="36" t="s">
        <v>42</v>
      </c>
      <c r="B86" s="43"/>
      <c r="C86" s="154" t="s">
        <v>110</v>
      </c>
      <c r="D86" s="100"/>
      <c r="E86" s="100"/>
      <c r="F86" s="107">
        <f>'[1]Utgifter 2013'!AE38</f>
        <v>235</v>
      </c>
      <c r="G86" s="108"/>
      <c r="H86" s="108"/>
      <c r="I86" s="101">
        <v>250</v>
      </c>
      <c r="J86" s="101"/>
      <c r="K86" s="101"/>
      <c r="L86" s="101">
        <f>'Utgifter 2014'!AE52</f>
        <v>0</v>
      </c>
    </row>
    <row r="87" spans="1:13" x14ac:dyDescent="0.2">
      <c r="A87" s="93"/>
      <c r="B87" s="93"/>
      <c r="C87" s="93"/>
      <c r="D87" s="110"/>
      <c r="E87" s="155" t="s">
        <v>63</v>
      </c>
      <c r="F87" s="111">
        <f>SUM(F84:F86)</f>
        <v>235</v>
      </c>
      <c r="G87" s="31"/>
      <c r="H87" s="131" t="s">
        <v>63</v>
      </c>
      <c r="I87" s="112">
        <f>SUM(I84:I86)</f>
        <v>2750</v>
      </c>
      <c r="J87" s="112"/>
      <c r="K87" s="112"/>
      <c r="L87" s="112">
        <f t="shared" ref="L87" si="14">SUM(L84:L86)</f>
        <v>0</v>
      </c>
      <c r="M87" s="114"/>
    </row>
    <row r="88" spans="1:13" x14ac:dyDescent="0.2">
      <c r="A88" s="34">
        <v>8</v>
      </c>
      <c r="B88" s="154" t="s">
        <v>111</v>
      </c>
      <c r="C88" s="43"/>
      <c r="D88" s="99"/>
      <c r="E88" s="99"/>
      <c r="F88" s="115"/>
      <c r="G88" s="116"/>
      <c r="H88" s="116"/>
      <c r="I88" s="101"/>
      <c r="J88" s="101"/>
      <c r="K88" s="101"/>
      <c r="L88" s="101"/>
    </row>
    <row r="89" spans="1:13" x14ac:dyDescent="0.2">
      <c r="A89" s="36" t="s">
        <v>43</v>
      </c>
      <c r="B89" s="43"/>
      <c r="C89" s="38" t="s">
        <v>112</v>
      </c>
      <c r="D89" s="100"/>
      <c r="E89" s="100"/>
      <c r="F89" s="107">
        <f>'[1]Utgifter 2013'!AF38</f>
        <v>1161.31</v>
      </c>
      <c r="G89" s="108">
        <v>1</v>
      </c>
      <c r="H89" s="108">
        <v>1200</v>
      </c>
      <c r="I89" s="101">
        <f>G89*H89</f>
        <v>1200</v>
      </c>
      <c r="J89" s="101"/>
      <c r="K89" s="101"/>
      <c r="L89" s="101">
        <f>'Utgifter 2014'!AF52</f>
        <v>200</v>
      </c>
    </row>
    <row r="90" spans="1:13" x14ac:dyDescent="0.2">
      <c r="A90" s="36" t="s">
        <v>44</v>
      </c>
      <c r="B90" s="43"/>
      <c r="C90" s="154" t="s">
        <v>113</v>
      </c>
      <c r="D90" s="100"/>
      <c r="E90" s="100"/>
      <c r="F90" s="107">
        <f>'[1]Utgifter 2013'!AG38</f>
        <v>0</v>
      </c>
      <c r="G90" s="108">
        <v>2</v>
      </c>
      <c r="H90" s="108">
        <v>1800</v>
      </c>
      <c r="I90" s="101">
        <f>G90*H90</f>
        <v>3600</v>
      </c>
      <c r="J90" s="101"/>
      <c r="K90" s="101"/>
      <c r="L90" s="101">
        <f>'Utgifter 2014'!AG52</f>
        <v>3600</v>
      </c>
      <c r="M90" s="109" t="s">
        <v>197</v>
      </c>
    </row>
    <row r="91" spans="1:13" x14ac:dyDescent="0.2">
      <c r="A91" s="36" t="s">
        <v>45</v>
      </c>
      <c r="B91" s="43"/>
      <c r="C91" s="154" t="s">
        <v>114</v>
      </c>
      <c r="D91" s="100"/>
      <c r="E91" s="100"/>
      <c r="F91" s="107">
        <f>'[1]Utgifter 2013'!AH38</f>
        <v>0</v>
      </c>
      <c r="G91" s="108"/>
      <c r="H91" s="108"/>
      <c r="I91" s="101"/>
      <c r="J91" s="101"/>
      <c r="K91" s="101"/>
      <c r="L91" s="101">
        <f>'Utgifter 2014'!AH52</f>
        <v>36100</v>
      </c>
      <c r="M91" t="s">
        <v>360</v>
      </c>
    </row>
    <row r="92" spans="1:13" x14ac:dyDescent="0.2">
      <c r="A92" s="43"/>
      <c r="B92" s="43"/>
      <c r="C92" s="43"/>
      <c r="D92" s="110"/>
      <c r="E92" s="155" t="s">
        <v>63</v>
      </c>
      <c r="F92" s="111">
        <f>SUM(F89:F91)</f>
        <v>1161.31</v>
      </c>
      <c r="G92" s="31"/>
      <c r="H92" s="131" t="s">
        <v>63</v>
      </c>
      <c r="I92" s="112">
        <f>SUM(I89:I91)</f>
        <v>4800</v>
      </c>
      <c r="J92" s="112"/>
      <c r="K92" s="112"/>
      <c r="L92" s="112">
        <f t="shared" ref="L92" si="15">SUM(L89:L91)</f>
        <v>39900</v>
      </c>
    </row>
    <row r="93" spans="1:13" x14ac:dyDescent="0.2">
      <c r="A93" s="43"/>
      <c r="B93" s="43"/>
      <c r="C93" s="43"/>
      <c r="D93" s="99"/>
      <c r="E93" s="99"/>
      <c r="F93" s="115"/>
      <c r="G93" s="116"/>
      <c r="H93" s="116"/>
      <c r="I93" s="101"/>
      <c r="J93" s="101"/>
      <c r="K93" s="101"/>
      <c r="L93" s="101"/>
    </row>
    <row r="94" spans="1:13" x14ac:dyDescent="0.2">
      <c r="A94" s="34">
        <v>9</v>
      </c>
      <c r="B94" s="38" t="s">
        <v>9</v>
      </c>
      <c r="C94" s="43"/>
      <c r="D94" s="100"/>
      <c r="E94" s="100"/>
      <c r="F94" s="107">
        <f>'[1]Utgifter 2013'!AI38</f>
        <v>150</v>
      </c>
      <c r="G94" s="108"/>
      <c r="H94" s="108"/>
      <c r="I94" s="101">
        <v>150</v>
      </c>
      <c r="J94" s="101"/>
      <c r="K94" s="101"/>
      <c r="L94" s="101">
        <f>'Utgifter 2014'!AI52</f>
        <v>0</v>
      </c>
    </row>
    <row r="95" spans="1:13" x14ac:dyDescent="0.2">
      <c r="A95" s="34">
        <v>10</v>
      </c>
      <c r="B95" s="154" t="s">
        <v>116</v>
      </c>
      <c r="C95" s="43"/>
      <c r="D95" s="100"/>
      <c r="E95" s="100"/>
      <c r="F95" s="107">
        <f>'[1]Utgifter 2013'!AJ38</f>
        <v>0</v>
      </c>
      <c r="G95" s="108"/>
      <c r="H95" s="108"/>
      <c r="I95" s="101">
        <v>0</v>
      </c>
      <c r="J95" s="101"/>
      <c r="K95" s="101"/>
      <c r="L95" s="101">
        <f>'Utgifter 2014'!AJ52</f>
        <v>99</v>
      </c>
    </row>
    <row r="96" spans="1:13" x14ac:dyDescent="0.2">
      <c r="A96" s="34">
        <v>11</v>
      </c>
      <c r="B96" s="154" t="s">
        <v>117</v>
      </c>
      <c r="C96" s="43"/>
      <c r="D96" s="100"/>
      <c r="E96" s="100"/>
      <c r="F96" s="107">
        <f>'[1]Utgifter 2013'!AK38</f>
        <v>0</v>
      </c>
      <c r="G96" s="108"/>
      <c r="H96" s="108"/>
      <c r="I96" s="101">
        <v>0</v>
      </c>
      <c r="J96" s="101"/>
      <c r="K96" s="101"/>
      <c r="L96" s="101">
        <f>'Utgifter 2014'!AK52</f>
        <v>0</v>
      </c>
    </row>
    <row r="97" spans="1:13" x14ac:dyDescent="0.2">
      <c r="A97" s="34">
        <v>12</v>
      </c>
      <c r="B97" s="154" t="s">
        <v>12</v>
      </c>
      <c r="C97" s="43"/>
      <c r="D97" s="100"/>
      <c r="E97" s="100"/>
      <c r="F97" s="107">
        <f>'[1]Utgifter 2013'!AL38</f>
        <v>0</v>
      </c>
      <c r="G97" s="108"/>
      <c r="H97" s="108"/>
      <c r="I97" s="101">
        <v>0</v>
      </c>
      <c r="J97" s="101"/>
      <c r="K97" s="101"/>
      <c r="L97" s="101">
        <f>'Utgifter 2014'!AL52</f>
        <v>2000</v>
      </c>
      <c r="M97" t="s">
        <v>361</v>
      </c>
    </row>
    <row r="98" spans="1:13" x14ac:dyDescent="0.2">
      <c r="A98" s="34">
        <v>13</v>
      </c>
      <c r="B98" s="154" t="s">
        <v>118</v>
      </c>
      <c r="C98" s="43"/>
      <c r="D98" s="100"/>
      <c r="E98" s="100"/>
      <c r="F98" s="107">
        <f>'[1]Utgifter 2013'!AM38</f>
        <v>0</v>
      </c>
      <c r="G98" s="108"/>
      <c r="H98" s="108"/>
      <c r="I98" s="101">
        <v>8000</v>
      </c>
      <c r="J98" s="101"/>
      <c r="K98" s="101"/>
      <c r="L98" s="101">
        <f>'Utgifter 2014'!AM52</f>
        <v>3255</v>
      </c>
      <c r="M98" s="109" t="s">
        <v>363</v>
      </c>
    </row>
    <row r="99" spans="1:13" x14ac:dyDescent="0.2">
      <c r="A99" s="38">
        <v>14</v>
      </c>
      <c r="B99" s="154" t="s">
        <v>119</v>
      </c>
      <c r="C99" s="43"/>
      <c r="D99" s="100"/>
      <c r="E99" s="100"/>
      <c r="F99" s="107">
        <f>'[1]Utgifter 2013'!AN38</f>
        <v>329.5</v>
      </c>
      <c r="G99" s="108"/>
      <c r="H99" s="108"/>
      <c r="I99" s="101">
        <v>1350</v>
      </c>
      <c r="J99" s="101"/>
      <c r="K99" s="101"/>
      <c r="L99" s="101">
        <f>'Utgifter 2014'!AN52</f>
        <v>324</v>
      </c>
      <c r="M99" s="109" t="s">
        <v>362</v>
      </c>
    </row>
    <row r="100" spans="1:13" x14ac:dyDescent="0.2">
      <c r="A100" s="43"/>
      <c r="B100" s="43"/>
      <c r="C100" s="43"/>
      <c r="D100" s="110"/>
      <c r="E100" s="155" t="s">
        <v>97</v>
      </c>
      <c r="F100" s="111">
        <f>SUM(F94:F99)</f>
        <v>479.5</v>
      </c>
      <c r="G100" s="31"/>
      <c r="H100" s="131" t="s">
        <v>97</v>
      </c>
      <c r="I100" s="112">
        <f>SUM(I94:I99)</f>
        <v>9500</v>
      </c>
      <c r="J100" s="112"/>
      <c r="K100" s="112"/>
      <c r="L100" s="112">
        <f t="shared" ref="L100" si="16">SUM(L94:L99)</f>
        <v>5678</v>
      </c>
    </row>
    <row r="101" spans="1:13" x14ac:dyDescent="0.2">
      <c r="A101" s="43"/>
      <c r="B101" s="43"/>
      <c r="C101" s="43"/>
      <c r="D101" s="99"/>
      <c r="E101" s="99"/>
      <c r="F101" s="115"/>
      <c r="G101" s="116"/>
      <c r="H101" s="116"/>
      <c r="I101" s="101"/>
      <c r="J101" s="101"/>
      <c r="K101" s="101"/>
      <c r="L101" s="101"/>
    </row>
    <row r="102" spans="1:13" x14ac:dyDescent="0.2">
      <c r="A102" s="30" t="s">
        <v>120</v>
      </c>
      <c r="B102" s="43"/>
      <c r="C102" s="43"/>
      <c r="D102" s="100"/>
      <c r="E102" s="100"/>
      <c r="F102" s="107"/>
      <c r="G102" s="108"/>
      <c r="H102" s="108"/>
      <c r="I102" s="101"/>
      <c r="J102" s="101"/>
      <c r="K102" s="101"/>
      <c r="L102" s="101"/>
    </row>
    <row r="103" spans="1:13" x14ac:dyDescent="0.2">
      <c r="A103" s="34">
        <v>15</v>
      </c>
      <c r="B103" s="304" t="s">
        <v>83</v>
      </c>
      <c r="C103" s="304"/>
      <c r="D103" s="100"/>
      <c r="E103" s="100"/>
      <c r="F103" s="107"/>
      <c r="G103" s="108"/>
      <c r="H103" s="108"/>
      <c r="I103" s="101"/>
      <c r="J103" s="101"/>
      <c r="K103" s="101"/>
      <c r="L103" s="101"/>
    </row>
    <row r="104" spans="1:13" x14ac:dyDescent="0.2">
      <c r="A104" s="36" t="s">
        <v>46</v>
      </c>
      <c r="B104" s="43"/>
      <c r="C104" s="154" t="s">
        <v>121</v>
      </c>
      <c r="D104" s="100"/>
      <c r="E104" s="100"/>
      <c r="F104" s="107">
        <f>'[1]Utgifter 2013'!AO38</f>
        <v>4118</v>
      </c>
      <c r="G104" s="108"/>
      <c r="H104" s="108"/>
      <c r="I104" s="101">
        <v>5000</v>
      </c>
      <c r="J104" s="101"/>
      <c r="K104" s="101"/>
      <c r="L104" s="101">
        <f>'Utgifter 2014'!AO52</f>
        <v>4139</v>
      </c>
      <c r="M104" s="109" t="s">
        <v>364</v>
      </c>
    </row>
    <row r="105" spans="1:13" x14ac:dyDescent="0.2">
      <c r="A105" s="36" t="s">
        <v>47</v>
      </c>
      <c r="B105" s="43"/>
      <c r="C105" s="154" t="s">
        <v>122</v>
      </c>
      <c r="D105" s="100"/>
      <c r="E105" s="100"/>
      <c r="F105" s="107">
        <f>'[1]Utgifter 2013'!AP38</f>
        <v>4044</v>
      </c>
      <c r="G105" s="108"/>
      <c r="H105" s="108"/>
      <c r="I105" s="101">
        <v>0</v>
      </c>
      <c r="J105" s="101"/>
      <c r="K105" s="101"/>
      <c r="L105" s="101">
        <f>'Utgifter 2014'!AP52</f>
        <v>0</v>
      </c>
    </row>
    <row r="106" spans="1:13" x14ac:dyDescent="0.2">
      <c r="A106" s="36" t="s">
        <v>48</v>
      </c>
      <c r="B106" s="43"/>
      <c r="C106" s="154" t="s">
        <v>83</v>
      </c>
      <c r="D106" s="100"/>
      <c r="E106" s="100"/>
      <c r="F106" s="107">
        <f>'[1]Utgifter 2013'!AQ38</f>
        <v>800</v>
      </c>
      <c r="G106" s="108"/>
      <c r="H106" s="108"/>
      <c r="I106" s="118">
        <v>1350</v>
      </c>
      <c r="J106" s="118"/>
      <c r="K106" s="118"/>
      <c r="L106" s="118">
        <f>'Utgifter 2014'!AQ52</f>
        <v>10350</v>
      </c>
      <c r="M106" s="64" t="s">
        <v>366</v>
      </c>
    </row>
    <row r="107" spans="1:13" x14ac:dyDescent="0.2">
      <c r="A107" s="36" t="s">
        <v>49</v>
      </c>
      <c r="B107" s="43"/>
      <c r="C107" s="154" t="s">
        <v>123</v>
      </c>
      <c r="D107" s="100"/>
      <c r="E107" s="100"/>
      <c r="F107" s="107">
        <f>'[1]Utgifter 2013'!AR38</f>
        <v>0</v>
      </c>
      <c r="G107" s="108"/>
      <c r="H107" s="108"/>
      <c r="I107" s="101">
        <v>0</v>
      </c>
      <c r="J107" s="101"/>
      <c r="K107" s="101"/>
      <c r="L107" s="101">
        <f>'Utgifter 2014'!AR52</f>
        <v>0</v>
      </c>
    </row>
    <row r="108" spans="1:13" x14ac:dyDescent="0.2">
      <c r="A108" s="43"/>
      <c r="B108" s="43"/>
      <c r="C108" s="43"/>
      <c r="D108" s="110"/>
      <c r="E108" s="155" t="s">
        <v>97</v>
      </c>
      <c r="F108" s="111">
        <f>SUM(F104:F107)</f>
        <v>8962</v>
      </c>
      <c r="G108" s="31"/>
      <c r="H108" s="131" t="s">
        <v>97</v>
      </c>
      <c r="I108" s="112">
        <f>SUM(I104:I107)</f>
        <v>6350</v>
      </c>
      <c r="J108" s="112"/>
      <c r="K108" s="112"/>
      <c r="L108" s="112">
        <f t="shared" ref="L108" si="17">SUM(L104:L107)</f>
        <v>14489</v>
      </c>
    </row>
    <row r="109" spans="1:13" x14ac:dyDescent="0.2">
      <c r="A109" s="43"/>
      <c r="B109" s="43"/>
      <c r="C109" s="43"/>
      <c r="D109" s="99"/>
      <c r="E109" s="99"/>
      <c r="F109" s="115"/>
      <c r="G109" s="116"/>
      <c r="H109" s="116"/>
      <c r="I109" s="101"/>
      <c r="J109" s="101"/>
      <c r="K109" s="101"/>
      <c r="L109" s="101"/>
    </row>
    <row r="110" spans="1:13" x14ac:dyDescent="0.2">
      <c r="A110" s="43"/>
      <c r="B110" s="43"/>
      <c r="C110" s="32" t="s">
        <v>124</v>
      </c>
      <c r="D110" s="123"/>
      <c r="E110" s="156"/>
      <c r="F110" s="119">
        <f>F62+F66+F73+F81+F87+F92+F100+F108</f>
        <v>92541.06</v>
      </c>
      <c r="G110" s="39"/>
      <c r="H110" s="32"/>
      <c r="I110" s="120">
        <f>I62+I66+I73+I81+I87+I92+I100+I108</f>
        <v>56637</v>
      </c>
      <c r="J110" s="120"/>
      <c r="K110" s="120"/>
      <c r="L110" s="120">
        <f t="shared" ref="L110" si="18">L62+L66+L73+L81+L87+L92+L100+L108</f>
        <v>90430.75</v>
      </c>
    </row>
  </sheetData>
  <mergeCells count="7">
    <mergeCell ref="D29:E29"/>
    <mergeCell ref="B103:C103"/>
    <mergeCell ref="J3:L3"/>
    <mergeCell ref="D3:F3"/>
    <mergeCell ref="G3:I3"/>
    <mergeCell ref="D21:E21"/>
    <mergeCell ref="D26:E2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zoomScaleNormal="100" workbookViewId="0">
      <selection activeCell="H30" sqref="H30"/>
    </sheetView>
  </sheetViews>
  <sheetFormatPr baseColWidth="10" defaultRowHeight="12.75" x14ac:dyDescent="0.2"/>
  <cols>
    <col min="4" max="4" width="19.5703125" customWidth="1"/>
  </cols>
  <sheetData>
    <row r="1" spans="1:18" x14ac:dyDescent="0.2">
      <c r="A1" s="215"/>
      <c r="B1" s="215"/>
      <c r="C1" s="215"/>
      <c r="D1" s="215"/>
      <c r="E1" s="215"/>
      <c r="F1" s="215"/>
      <c r="G1" s="215"/>
      <c r="H1" s="215"/>
      <c r="I1" s="215"/>
      <c r="J1" s="215"/>
      <c r="K1" s="215"/>
      <c r="L1" s="215"/>
      <c r="M1" s="215"/>
      <c r="N1" s="215"/>
      <c r="O1" s="215"/>
      <c r="P1" s="215"/>
      <c r="Q1" s="215" t="s">
        <v>377</v>
      </c>
      <c r="R1" s="215"/>
    </row>
    <row r="2" spans="1:18" x14ac:dyDescent="0.2">
      <c r="A2" s="215"/>
      <c r="B2" s="215"/>
      <c r="C2" s="216">
        <v>2001</v>
      </c>
      <c r="D2" s="216">
        <v>2002</v>
      </c>
      <c r="E2" s="216">
        <v>2003</v>
      </c>
      <c r="F2" s="216">
        <v>2004</v>
      </c>
      <c r="G2" s="216">
        <v>2005</v>
      </c>
      <c r="H2" s="216">
        <v>2006</v>
      </c>
      <c r="I2" s="216">
        <v>2007</v>
      </c>
      <c r="J2" s="216">
        <v>2008</v>
      </c>
      <c r="K2" s="216">
        <v>2009</v>
      </c>
      <c r="L2" s="216">
        <v>2010</v>
      </c>
      <c r="M2" s="216">
        <v>2011</v>
      </c>
      <c r="N2" s="216">
        <v>2012</v>
      </c>
      <c r="O2" s="216">
        <v>2013</v>
      </c>
      <c r="P2" s="216">
        <v>2014</v>
      </c>
      <c r="Q2" s="215"/>
      <c r="R2" s="215"/>
    </row>
    <row r="3" spans="1:18" x14ac:dyDescent="0.2">
      <c r="A3" s="216" t="s">
        <v>378</v>
      </c>
      <c r="B3" s="215"/>
      <c r="C3" s="215"/>
      <c r="D3" s="217">
        <v>1250</v>
      </c>
      <c r="E3" s="217">
        <f>8*300</f>
        <v>2400</v>
      </c>
      <c r="F3" s="217">
        <f>10*300</f>
        <v>3000</v>
      </c>
      <c r="G3" s="217">
        <v>300</v>
      </c>
      <c r="H3" s="217">
        <v>300</v>
      </c>
      <c r="I3" s="217">
        <f>3*300</f>
        <v>900</v>
      </c>
      <c r="J3" s="217">
        <v>900</v>
      </c>
      <c r="K3" s="217">
        <v>0</v>
      </c>
      <c r="L3" s="217">
        <v>0</v>
      </c>
      <c r="M3" s="217">
        <v>4200</v>
      </c>
      <c r="N3" s="217">
        <v>6000</v>
      </c>
      <c r="O3" s="217">
        <v>0</v>
      </c>
      <c r="P3" s="217">
        <v>0</v>
      </c>
      <c r="Q3" s="215" t="s">
        <v>391</v>
      </c>
      <c r="R3" s="215"/>
    </row>
    <row r="4" spans="1:18" x14ac:dyDescent="0.2">
      <c r="A4" s="216" t="s">
        <v>379</v>
      </c>
      <c r="B4" s="215"/>
      <c r="C4" s="215"/>
      <c r="D4" s="217">
        <v>1190</v>
      </c>
      <c r="E4" s="217">
        <v>0</v>
      </c>
      <c r="F4" s="217">
        <v>0</v>
      </c>
      <c r="G4" s="217">
        <v>-150</v>
      </c>
      <c r="H4" s="217">
        <v>0</v>
      </c>
      <c r="I4" s="217">
        <v>660</v>
      </c>
      <c r="J4" s="217">
        <v>0</v>
      </c>
      <c r="K4" s="217">
        <v>1500</v>
      </c>
      <c r="L4" s="217">
        <v>2640</v>
      </c>
      <c r="M4" s="217">
        <v>550</v>
      </c>
      <c r="N4" s="217">
        <v>770</v>
      </c>
      <c r="O4" s="217">
        <v>2200</v>
      </c>
      <c r="P4" s="217">
        <v>0</v>
      </c>
      <c r="Q4" s="215" t="s">
        <v>389</v>
      </c>
      <c r="R4" s="215"/>
    </row>
    <row r="5" spans="1:18" x14ac:dyDescent="0.2">
      <c r="A5" s="216" t="s">
        <v>380</v>
      </c>
      <c r="B5" s="215"/>
      <c r="C5" s="215"/>
      <c r="D5" s="215"/>
      <c r="E5" s="215"/>
      <c r="F5" s="215"/>
      <c r="G5" s="215"/>
      <c r="H5" s="215"/>
      <c r="I5" s="215"/>
      <c r="J5" s="217">
        <v>1542</v>
      </c>
      <c r="K5" s="217">
        <v>0</v>
      </c>
      <c r="L5" s="217">
        <v>0</v>
      </c>
      <c r="M5" s="217">
        <v>0</v>
      </c>
      <c r="N5" s="217"/>
      <c r="O5" s="217">
        <v>12000</v>
      </c>
      <c r="P5" s="217">
        <v>7500</v>
      </c>
      <c r="Q5" s="215" t="s">
        <v>392</v>
      </c>
      <c r="R5" s="215"/>
    </row>
    <row r="6" spans="1:18" x14ac:dyDescent="0.2">
      <c r="A6" s="216" t="s">
        <v>381</v>
      </c>
      <c r="B6" s="215"/>
      <c r="C6" s="217">
        <v>3390</v>
      </c>
      <c r="D6" s="215"/>
      <c r="E6" s="217">
        <v>200</v>
      </c>
      <c r="F6" s="217">
        <v>400</v>
      </c>
      <c r="G6" s="217">
        <v>200</v>
      </c>
      <c r="H6" s="215"/>
      <c r="I6" s="215"/>
      <c r="J6" s="217">
        <f>3500+7500</f>
        <v>11000</v>
      </c>
      <c r="K6" s="217">
        <v>0</v>
      </c>
      <c r="L6" s="217">
        <v>7500</v>
      </c>
      <c r="M6" s="217"/>
      <c r="N6" s="217"/>
      <c r="O6" s="221">
        <v>1000</v>
      </c>
      <c r="P6" s="221"/>
      <c r="Q6" s="222"/>
      <c r="R6" s="215"/>
    </row>
    <row r="7" spans="1:18" x14ac:dyDescent="0.2">
      <c r="A7" s="216"/>
      <c r="B7" s="215"/>
      <c r="C7" s="217"/>
      <c r="D7" s="215"/>
      <c r="E7" s="217"/>
      <c r="F7" s="217"/>
      <c r="G7" s="217"/>
      <c r="H7" s="215"/>
      <c r="I7" s="215"/>
      <c r="J7" s="217"/>
      <c r="K7" s="217"/>
      <c r="L7" s="217"/>
      <c r="M7" s="217"/>
      <c r="N7" s="217"/>
      <c r="O7" s="221"/>
      <c r="P7" s="221"/>
      <c r="Q7" s="222"/>
      <c r="R7" s="215"/>
    </row>
    <row r="8" spans="1:18" x14ac:dyDescent="0.2">
      <c r="A8" s="216" t="s">
        <v>382</v>
      </c>
      <c r="B8" s="215"/>
      <c r="C8" s="215"/>
      <c r="D8" s="217">
        <v>3980</v>
      </c>
      <c r="E8" s="217">
        <v>1440</v>
      </c>
      <c r="F8" s="215"/>
      <c r="G8" s="217">
        <v>400</v>
      </c>
      <c r="H8" s="217">
        <v>200</v>
      </c>
      <c r="I8" s="215"/>
      <c r="J8" s="217">
        <v>0</v>
      </c>
      <c r="K8" s="217">
        <v>0</v>
      </c>
      <c r="L8" s="217">
        <v>2100</v>
      </c>
      <c r="M8" s="217">
        <v>10140</v>
      </c>
      <c r="N8" s="217">
        <v>850</v>
      </c>
      <c r="O8" s="217">
        <v>850</v>
      </c>
      <c r="P8" s="217">
        <f>E25</f>
        <v>14430</v>
      </c>
      <c r="Q8" s="215" t="s">
        <v>414</v>
      </c>
      <c r="R8" s="215"/>
    </row>
    <row r="9" spans="1:18" x14ac:dyDescent="0.2">
      <c r="A9" s="216" t="s">
        <v>383</v>
      </c>
      <c r="B9" s="215"/>
      <c r="C9" s="215"/>
      <c r="D9" s="215"/>
      <c r="E9" s="215"/>
      <c r="F9" s="217">
        <v>2400</v>
      </c>
      <c r="G9" s="215"/>
      <c r="H9" s="215"/>
      <c r="I9" s="217">
        <v>600</v>
      </c>
      <c r="J9" s="217">
        <v>1850</v>
      </c>
      <c r="K9" s="217">
        <v>900</v>
      </c>
      <c r="L9" s="217">
        <v>3855</v>
      </c>
      <c r="M9" s="217"/>
      <c r="N9" s="217"/>
      <c r="O9" s="217"/>
      <c r="P9" s="217"/>
      <c r="Q9" s="215"/>
      <c r="R9" s="215"/>
    </row>
    <row r="10" spans="1:18" x14ac:dyDescent="0.2">
      <c r="A10" s="216" t="s">
        <v>384</v>
      </c>
      <c r="B10" s="215"/>
      <c r="C10" s="215"/>
      <c r="D10" s="217">
        <v>1000</v>
      </c>
      <c r="E10" s="215"/>
      <c r="F10" s="215"/>
      <c r="G10" s="215"/>
      <c r="H10" s="215"/>
      <c r="I10" s="215"/>
      <c r="J10" s="217">
        <f>(1600+235)+1500</f>
        <v>3335</v>
      </c>
      <c r="K10" s="217">
        <f>(1500+1600)+1652</f>
        <v>4752</v>
      </c>
      <c r="L10" s="217">
        <v>0</v>
      </c>
      <c r="M10" s="217">
        <v>1500</v>
      </c>
      <c r="N10" s="217">
        <v>235</v>
      </c>
      <c r="O10" s="217">
        <v>14839.75</v>
      </c>
      <c r="P10" s="217">
        <v>345</v>
      </c>
      <c r="Q10" s="215" t="s">
        <v>390</v>
      </c>
      <c r="R10" s="215"/>
    </row>
    <row r="11" spans="1:18" x14ac:dyDescent="0.2">
      <c r="A11" s="216" t="s">
        <v>385</v>
      </c>
      <c r="B11" s="215"/>
      <c r="C11" s="215"/>
      <c r="D11" s="217">
        <f>420+250</f>
        <v>670</v>
      </c>
      <c r="E11" s="217">
        <v>300</v>
      </c>
      <c r="F11" s="215"/>
      <c r="G11" s="217">
        <v>600</v>
      </c>
      <c r="H11" s="217">
        <v>300</v>
      </c>
      <c r="I11" s="217">
        <v>300</v>
      </c>
      <c r="J11" s="217">
        <v>0</v>
      </c>
      <c r="K11" s="217">
        <v>0</v>
      </c>
      <c r="L11" s="217">
        <v>0</v>
      </c>
      <c r="M11" s="217"/>
      <c r="N11" s="217">
        <v>50</v>
      </c>
      <c r="O11" s="217"/>
      <c r="P11" s="217"/>
      <c r="Q11" s="215" t="s">
        <v>393</v>
      </c>
      <c r="R11" s="215"/>
    </row>
    <row r="12" spans="1:18" x14ac:dyDescent="0.2">
      <c r="A12" s="216" t="s">
        <v>386</v>
      </c>
      <c r="B12" s="215"/>
      <c r="C12" s="217">
        <f t="shared" ref="C12:M12" si="0">SUM(C3:C6)-SUM(C8:C11)</f>
        <v>3390</v>
      </c>
      <c r="D12" s="217">
        <f t="shared" si="0"/>
        <v>-3210</v>
      </c>
      <c r="E12" s="217">
        <f t="shared" si="0"/>
        <v>860</v>
      </c>
      <c r="F12" s="217">
        <f t="shared" si="0"/>
        <v>1000</v>
      </c>
      <c r="G12" s="217">
        <f t="shared" si="0"/>
        <v>-650</v>
      </c>
      <c r="H12" s="217">
        <f t="shared" si="0"/>
        <v>-200</v>
      </c>
      <c r="I12" s="217">
        <f t="shared" si="0"/>
        <v>660</v>
      </c>
      <c r="J12" s="217">
        <f t="shared" si="0"/>
        <v>8257</v>
      </c>
      <c r="K12" s="217">
        <f t="shared" si="0"/>
        <v>-4152</v>
      </c>
      <c r="L12" s="217">
        <f t="shared" si="0"/>
        <v>4185</v>
      </c>
      <c r="M12" s="217">
        <f t="shared" si="0"/>
        <v>-6890</v>
      </c>
      <c r="N12" s="217">
        <f>SUM(N3:N6)-SUM(N8:N11)</f>
        <v>5635</v>
      </c>
      <c r="O12" s="217">
        <v>1210.25</v>
      </c>
      <c r="P12" s="217">
        <f>SUM(P3:P6)-SUM(P7:P11)</f>
        <v>-7275</v>
      </c>
      <c r="Q12" s="215" t="s">
        <v>394</v>
      </c>
      <c r="R12" s="215"/>
    </row>
    <row r="13" spans="1:18" x14ac:dyDescent="0.2">
      <c r="A13" s="215"/>
      <c r="B13" s="215"/>
      <c r="C13" s="215"/>
      <c r="D13" s="215"/>
      <c r="E13" s="215"/>
      <c r="F13" s="215"/>
      <c r="G13" s="215"/>
      <c r="H13" s="215"/>
      <c r="I13" s="215"/>
      <c r="J13" s="215"/>
      <c r="K13" s="215"/>
      <c r="L13" s="215"/>
      <c r="M13" s="215"/>
      <c r="N13" s="215"/>
      <c r="O13" s="215"/>
      <c r="P13" s="215"/>
      <c r="Q13" s="215"/>
      <c r="R13" s="215"/>
    </row>
    <row r="14" spans="1:18" x14ac:dyDescent="0.2">
      <c r="A14" s="216" t="s">
        <v>387</v>
      </c>
      <c r="B14" s="215"/>
      <c r="C14" s="215"/>
      <c r="D14" s="215"/>
      <c r="E14" s="215"/>
      <c r="F14" s="215"/>
      <c r="G14" s="215"/>
      <c r="H14" s="215"/>
      <c r="I14" s="215"/>
      <c r="J14" s="217">
        <v>0</v>
      </c>
      <c r="K14" s="215"/>
      <c r="L14" s="215"/>
      <c r="M14" s="215"/>
      <c r="N14" s="215"/>
      <c r="O14" s="215"/>
      <c r="P14" s="215"/>
      <c r="Q14" s="215"/>
      <c r="R14" s="215"/>
    </row>
    <row r="15" spans="1:18" x14ac:dyDescent="0.2">
      <c r="A15" s="215"/>
      <c r="B15" s="215"/>
      <c r="C15" s="215"/>
      <c r="D15" s="215"/>
      <c r="E15" s="215"/>
      <c r="F15" s="215"/>
      <c r="G15" s="215"/>
      <c r="H15" s="215"/>
      <c r="I15" s="215"/>
      <c r="J15" s="215"/>
      <c r="K15" s="215"/>
      <c r="L15" s="215"/>
      <c r="M15" s="215"/>
      <c r="N15" s="215"/>
      <c r="O15" s="215"/>
      <c r="P15" s="215"/>
      <c r="Q15" s="215"/>
      <c r="R15" s="215"/>
    </row>
    <row r="16" spans="1:18" x14ac:dyDescent="0.2">
      <c r="A16" s="216" t="s">
        <v>388</v>
      </c>
      <c r="B16" s="217">
        <v>0</v>
      </c>
      <c r="C16" s="217">
        <f t="shared" ref="C16:L16" si="1">C12+B16</f>
        <v>3390</v>
      </c>
      <c r="D16" s="217">
        <f t="shared" si="1"/>
        <v>180</v>
      </c>
      <c r="E16" s="217">
        <f t="shared" si="1"/>
        <v>1040</v>
      </c>
      <c r="F16" s="217">
        <f t="shared" si="1"/>
        <v>2040</v>
      </c>
      <c r="G16" s="217">
        <f t="shared" si="1"/>
        <v>1390</v>
      </c>
      <c r="H16" s="217">
        <f t="shared" si="1"/>
        <v>1190</v>
      </c>
      <c r="I16" s="217">
        <f t="shared" si="1"/>
        <v>1850</v>
      </c>
      <c r="J16" s="217">
        <f t="shared" si="1"/>
        <v>10107</v>
      </c>
      <c r="K16" s="217">
        <f t="shared" si="1"/>
        <v>5955</v>
      </c>
      <c r="L16" s="217">
        <f t="shared" si="1"/>
        <v>10140</v>
      </c>
      <c r="M16" s="217">
        <f>M12+L16</f>
        <v>3250</v>
      </c>
      <c r="N16" s="217">
        <f>N12+M16</f>
        <v>8885</v>
      </c>
      <c r="O16" s="217">
        <f>O12+N16</f>
        <v>10095.25</v>
      </c>
      <c r="P16" s="217">
        <f>P12+O16</f>
        <v>2820.25</v>
      </c>
      <c r="Q16" s="215"/>
      <c r="R16" s="215"/>
    </row>
    <row r="18" spans="1:17" x14ac:dyDescent="0.2">
      <c r="O18" s="218"/>
      <c r="P18" s="218"/>
    </row>
    <row r="19" spans="1:17" x14ac:dyDescent="0.2">
      <c r="A19" s="290" t="s">
        <v>409</v>
      </c>
      <c r="B19" s="254"/>
      <c r="C19" s="254"/>
      <c r="D19" s="254"/>
      <c r="E19" s="254"/>
      <c r="F19" s="64"/>
      <c r="O19" s="219"/>
      <c r="P19" s="219"/>
      <c r="Q19" s="71"/>
    </row>
    <row r="20" spans="1:17" x14ac:dyDescent="0.2">
      <c r="A20" s="55">
        <v>1</v>
      </c>
      <c r="B20" s="291">
        <v>41666</v>
      </c>
      <c r="C20" s="55" t="s">
        <v>148</v>
      </c>
      <c r="D20" s="254" t="s">
        <v>159</v>
      </c>
      <c r="E20" s="292">
        <v>330</v>
      </c>
      <c r="F20" s="289"/>
      <c r="O20" s="87"/>
      <c r="P20" s="87"/>
      <c r="Q20" s="64"/>
    </row>
    <row r="21" spans="1:17" x14ac:dyDescent="0.2">
      <c r="A21" s="55">
        <v>2</v>
      </c>
      <c r="B21" s="291">
        <v>41666</v>
      </c>
      <c r="C21" s="55" t="s">
        <v>158</v>
      </c>
      <c r="D21" s="55" t="s">
        <v>160</v>
      </c>
      <c r="E21" s="292">
        <v>770</v>
      </c>
      <c r="F21" s="289"/>
      <c r="O21" s="220"/>
      <c r="P21" s="220"/>
    </row>
    <row r="22" spans="1:17" x14ac:dyDescent="0.2">
      <c r="A22" s="55">
        <v>3</v>
      </c>
      <c r="B22" s="291">
        <v>41666</v>
      </c>
      <c r="C22" s="55" t="s">
        <v>161</v>
      </c>
      <c r="D22" s="55" t="s">
        <v>162</v>
      </c>
      <c r="E22" s="292">
        <v>12000</v>
      </c>
      <c r="F22" s="289"/>
    </row>
    <row r="23" spans="1:17" x14ac:dyDescent="0.2">
      <c r="A23" s="55">
        <v>20</v>
      </c>
      <c r="B23" s="291">
        <v>41687</v>
      </c>
      <c r="C23" s="55" t="s">
        <v>396</v>
      </c>
      <c r="D23" s="55" t="s">
        <v>186</v>
      </c>
      <c r="E23" s="293">
        <v>330</v>
      </c>
      <c r="F23" s="289"/>
    </row>
    <row r="24" spans="1:17" x14ac:dyDescent="0.2">
      <c r="A24" s="55">
        <v>25</v>
      </c>
      <c r="B24" s="291">
        <v>41689</v>
      </c>
      <c r="C24" s="55" t="s">
        <v>178</v>
      </c>
      <c r="D24" s="55" t="s">
        <v>183</v>
      </c>
      <c r="E24" s="293">
        <v>1000</v>
      </c>
      <c r="F24" s="64"/>
    </row>
    <row r="25" spans="1:17" x14ac:dyDescent="0.2">
      <c r="A25" s="254"/>
      <c r="B25" s="254"/>
      <c r="C25" s="294" t="s">
        <v>412</v>
      </c>
      <c r="D25" s="254"/>
      <c r="E25" s="295">
        <f>SUM(E20:E24)</f>
        <v>14430</v>
      </c>
      <c r="F25" s="64"/>
    </row>
    <row r="26" spans="1:17" x14ac:dyDescent="0.2">
      <c r="A26" s="290" t="s">
        <v>410</v>
      </c>
      <c r="B26" s="254"/>
      <c r="C26" s="254"/>
      <c r="D26" s="254"/>
      <c r="E26" s="296"/>
      <c r="F26" s="64"/>
    </row>
    <row r="27" spans="1:17" x14ac:dyDescent="0.2">
      <c r="A27" s="297">
        <v>98</v>
      </c>
      <c r="B27" s="291">
        <v>41645</v>
      </c>
      <c r="C27" s="254" t="s">
        <v>138</v>
      </c>
      <c r="D27" s="254" t="s">
        <v>141</v>
      </c>
      <c r="E27" s="296">
        <v>850</v>
      </c>
      <c r="F27" s="64"/>
      <c r="O27" s="218"/>
    </row>
    <row r="28" spans="1:17" x14ac:dyDescent="0.2">
      <c r="A28" s="298">
        <v>99</v>
      </c>
      <c r="B28" s="291">
        <v>41662</v>
      </c>
      <c r="C28" s="254" t="s">
        <v>138</v>
      </c>
      <c r="D28" s="254" t="s">
        <v>142</v>
      </c>
      <c r="E28" s="293">
        <v>212.5</v>
      </c>
      <c r="F28" s="64"/>
      <c r="O28" s="219"/>
      <c r="P28" s="71"/>
    </row>
    <row r="29" spans="1:17" x14ac:dyDescent="0.2">
      <c r="A29" s="297">
        <v>100</v>
      </c>
      <c r="B29" s="291">
        <v>41662</v>
      </c>
      <c r="C29" s="254" t="s">
        <v>144</v>
      </c>
      <c r="D29" s="254" t="s">
        <v>143</v>
      </c>
      <c r="E29" s="293">
        <v>3076</v>
      </c>
      <c r="F29" s="64"/>
      <c r="O29" s="86"/>
      <c r="P29" s="64"/>
    </row>
    <row r="30" spans="1:17" x14ac:dyDescent="0.2">
      <c r="A30" s="297">
        <v>101</v>
      </c>
      <c r="B30" s="291">
        <v>41662</v>
      </c>
      <c r="C30" s="254" t="s">
        <v>131</v>
      </c>
      <c r="D30" s="254" t="s">
        <v>145</v>
      </c>
      <c r="E30" s="293">
        <v>1800</v>
      </c>
      <c r="F30" s="64"/>
      <c r="O30" s="86"/>
    </row>
    <row r="31" spans="1:17" x14ac:dyDescent="0.2">
      <c r="A31" s="297">
        <v>103</v>
      </c>
      <c r="B31" s="291">
        <v>41681</v>
      </c>
      <c r="C31" s="254" t="s">
        <v>146</v>
      </c>
      <c r="D31" s="254" t="s">
        <v>147</v>
      </c>
      <c r="E31" s="293">
        <v>8506.25</v>
      </c>
      <c r="F31" s="64"/>
      <c r="G31" s="72">
        <f t="shared" ref="G31:G32" si="2">SUM(H31:AR31)</f>
        <v>0</v>
      </c>
      <c r="O31" s="87"/>
    </row>
    <row r="32" spans="1:17" x14ac:dyDescent="0.2">
      <c r="A32" s="297">
        <v>104</v>
      </c>
      <c r="B32" s="291">
        <v>41681</v>
      </c>
      <c r="C32" s="254" t="s">
        <v>148</v>
      </c>
      <c r="D32" s="254" t="s">
        <v>149</v>
      </c>
      <c r="E32" s="293">
        <v>395</v>
      </c>
      <c r="F32" s="64"/>
      <c r="G32" s="72">
        <f t="shared" si="2"/>
        <v>0</v>
      </c>
      <c r="O32" s="87"/>
      <c r="P32" s="64"/>
    </row>
    <row r="33" spans="1:16" x14ac:dyDescent="0.2">
      <c r="A33" s="254"/>
      <c r="B33" s="254"/>
      <c r="C33" s="299" t="s">
        <v>411</v>
      </c>
      <c r="D33" s="254"/>
      <c r="E33" s="295">
        <f>SUM(E27:E32)</f>
        <v>14839.75</v>
      </c>
      <c r="F33" s="64"/>
      <c r="O33" s="87"/>
      <c r="P33" s="64"/>
    </row>
    <row r="34" spans="1:16" ht="15.75" x14ac:dyDescent="0.25">
      <c r="A34" s="254"/>
      <c r="B34" s="254"/>
      <c r="C34" s="254" t="s">
        <v>413</v>
      </c>
      <c r="D34" s="300"/>
      <c r="E34" s="301">
        <f>E25-E33</f>
        <v>-409.75</v>
      </c>
      <c r="F34" s="302"/>
      <c r="O34" s="220"/>
    </row>
  </sheetData>
  <pageMargins left="0.7" right="0.7" top="0.75" bottom="0.75" header="0.3" footer="0.3"/>
  <pageSetup paperSize="9" scale="59" orientation="landscape" verticalDpi="0" r:id="rId1"/>
  <colBreaks count="1" manualBreakCount="1">
    <brk id="19" max="33"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07"/>
  <sheetViews>
    <sheetView zoomScaleNormal="100" workbookViewId="0">
      <pane ySplit="2" topLeftCell="A19" activePane="bottomLeft" state="frozen"/>
      <selection pane="bottomLeft" activeCell="H52" sqref="H52"/>
    </sheetView>
  </sheetViews>
  <sheetFormatPr baseColWidth="10" defaultRowHeight="12.75" x14ac:dyDescent="0.2"/>
  <cols>
    <col min="3" max="3" width="28" bestFit="1" customWidth="1"/>
    <col min="4" max="4" width="61" bestFit="1" customWidth="1"/>
    <col min="5" max="6" width="15.140625" bestFit="1" customWidth="1"/>
    <col min="7" max="7" width="13.5703125" bestFit="1" customWidth="1"/>
    <col min="8" max="9" width="11.5703125" bestFit="1" customWidth="1"/>
    <col min="10" max="10" width="15.140625" bestFit="1" customWidth="1"/>
    <col min="11" max="20" width="11.5703125" bestFit="1" customWidth="1"/>
    <col min="21" max="21" width="11.5703125" customWidth="1"/>
    <col min="22" max="24" width="11.5703125" bestFit="1" customWidth="1"/>
    <col min="25" max="25" width="13.5703125" bestFit="1" customWidth="1"/>
    <col min="26" max="26" width="11.5703125" bestFit="1" customWidth="1"/>
    <col min="27" max="27" width="13.5703125" bestFit="1" customWidth="1"/>
  </cols>
  <sheetData>
    <row r="1" spans="1:28" x14ac:dyDescent="0.2">
      <c r="A1" s="48" t="s">
        <v>125</v>
      </c>
      <c r="B1" s="49"/>
      <c r="C1" s="50"/>
      <c r="D1" s="50"/>
      <c r="E1" s="46"/>
      <c r="F1" s="82"/>
      <c r="G1" s="47" t="s">
        <v>126</v>
      </c>
      <c r="H1" s="43"/>
      <c r="I1" s="43"/>
      <c r="J1" s="45">
        <f>SUM(G3:N3)</f>
        <v>0</v>
      </c>
      <c r="K1" s="43"/>
      <c r="L1" s="43"/>
      <c r="M1" s="43"/>
      <c r="N1" s="46"/>
      <c r="O1" s="47" t="s">
        <v>12</v>
      </c>
      <c r="P1" s="45">
        <f>SUM(O3:Q3)</f>
        <v>0</v>
      </c>
      <c r="Q1" s="46"/>
      <c r="R1" s="47" t="s">
        <v>127</v>
      </c>
      <c r="S1" s="51">
        <f>SUM(R3:S3)</f>
        <v>0</v>
      </c>
      <c r="T1" s="52"/>
      <c r="U1" s="52" t="s">
        <v>128</v>
      </c>
      <c r="V1" s="47" t="s">
        <v>73</v>
      </c>
      <c r="W1" s="45">
        <f>SUM(V3:Z3)</f>
        <v>0</v>
      </c>
      <c r="X1" s="43"/>
      <c r="Y1" s="43"/>
      <c r="Z1" s="43"/>
      <c r="AA1" s="43"/>
      <c r="AB1" s="45"/>
    </row>
    <row r="2" spans="1:28" ht="25.5" x14ac:dyDescent="0.2">
      <c r="A2" s="53" t="s">
        <v>16</v>
      </c>
      <c r="B2" s="55" t="s">
        <v>17</v>
      </c>
      <c r="C2" s="55" t="s">
        <v>129</v>
      </c>
      <c r="D2" s="55"/>
      <c r="E2" s="61" t="s">
        <v>20</v>
      </c>
      <c r="F2" s="82" t="s">
        <v>135</v>
      </c>
      <c r="G2" s="60" t="s">
        <v>21</v>
      </c>
      <c r="H2" s="60" t="s">
        <v>22</v>
      </c>
      <c r="I2" s="60" t="s">
        <v>23</v>
      </c>
      <c r="J2" s="60" t="s">
        <v>24</v>
      </c>
      <c r="K2" s="60" t="s">
        <v>25</v>
      </c>
      <c r="L2" s="60" t="s">
        <v>26</v>
      </c>
      <c r="M2" s="60" t="s">
        <v>27</v>
      </c>
      <c r="N2" s="60" t="s">
        <v>61</v>
      </c>
      <c r="O2" s="60" t="s">
        <v>28</v>
      </c>
      <c r="P2" s="60" t="s">
        <v>29</v>
      </c>
      <c r="Q2" s="60" t="s">
        <v>30</v>
      </c>
      <c r="R2" s="60" t="s">
        <v>68</v>
      </c>
      <c r="S2" s="60" t="s">
        <v>130</v>
      </c>
      <c r="T2" s="60" t="s">
        <v>351</v>
      </c>
      <c r="U2" s="60">
        <v>4</v>
      </c>
      <c r="V2" s="60" t="s">
        <v>74</v>
      </c>
      <c r="W2" s="60" t="s">
        <v>76</v>
      </c>
      <c r="X2" s="60" t="s">
        <v>78</v>
      </c>
      <c r="Y2" s="60" t="s">
        <v>80</v>
      </c>
      <c r="Z2" s="60" t="s">
        <v>82</v>
      </c>
      <c r="AA2" s="60" t="s">
        <v>193</v>
      </c>
      <c r="AB2" s="68"/>
    </row>
    <row r="3" spans="1:28" x14ac:dyDescent="0.2">
      <c r="A3" s="53"/>
      <c r="B3" s="54"/>
      <c r="C3" s="55"/>
      <c r="D3" s="55"/>
      <c r="E3" s="56"/>
      <c r="F3" s="57"/>
      <c r="G3" s="57"/>
      <c r="H3" s="57"/>
      <c r="I3" s="57"/>
      <c r="J3" s="57"/>
      <c r="K3" s="57"/>
      <c r="L3" s="57"/>
      <c r="M3" s="57"/>
      <c r="N3" s="57"/>
      <c r="O3" s="57"/>
      <c r="P3" s="57"/>
      <c r="Q3" s="57"/>
      <c r="R3" s="57"/>
      <c r="S3" s="57"/>
      <c r="T3" s="57"/>
      <c r="U3" s="57"/>
      <c r="V3" s="57"/>
      <c r="W3" s="57"/>
      <c r="X3" s="57"/>
      <c r="Y3" s="57"/>
      <c r="Z3" s="57"/>
      <c r="AA3" s="58"/>
      <c r="AB3" s="61"/>
    </row>
    <row r="4" spans="1:28" s="64" customFormat="1" x14ac:dyDescent="0.2">
      <c r="A4" s="145">
        <v>1</v>
      </c>
      <c r="B4" s="94">
        <v>41666</v>
      </c>
      <c r="C4" s="66" t="s">
        <v>148</v>
      </c>
      <c r="D4" s="64" t="s">
        <v>159</v>
      </c>
      <c r="E4" s="84">
        <v>330</v>
      </c>
      <c r="F4" s="63">
        <f t="shared" ref="F4:F35" si="0">SUM(G4:AA4)</f>
        <v>330</v>
      </c>
      <c r="G4" s="63"/>
      <c r="I4" s="63"/>
      <c r="J4" s="63"/>
      <c r="K4" s="63"/>
      <c r="L4" s="63"/>
      <c r="M4" s="63">
        <v>330</v>
      </c>
      <c r="N4" s="63"/>
      <c r="O4" s="63"/>
      <c r="P4" s="63"/>
      <c r="Q4" s="63"/>
      <c r="R4" s="63"/>
      <c r="S4" s="63"/>
      <c r="T4" s="63"/>
      <c r="U4" s="153"/>
      <c r="V4" s="63"/>
      <c r="W4" s="63"/>
      <c r="X4" s="63"/>
      <c r="Y4" s="63"/>
      <c r="Z4" s="63"/>
      <c r="AA4" s="62"/>
      <c r="AB4" s="67"/>
    </row>
    <row r="5" spans="1:28" s="64" customFormat="1" x14ac:dyDescent="0.2">
      <c r="A5" s="145">
        <v>2</v>
      </c>
      <c r="B5" s="94">
        <v>41666</v>
      </c>
      <c r="C5" s="66" t="s">
        <v>158</v>
      </c>
      <c r="D5" s="66" t="s">
        <v>160</v>
      </c>
      <c r="E5" s="84">
        <v>770</v>
      </c>
      <c r="F5" s="63">
        <f t="shared" si="0"/>
        <v>770</v>
      </c>
      <c r="G5" s="63"/>
      <c r="H5" s="63"/>
      <c r="I5" s="63"/>
      <c r="J5" s="63"/>
      <c r="K5" s="63"/>
      <c r="L5" s="63"/>
      <c r="M5" s="63">
        <v>770</v>
      </c>
      <c r="N5" s="63"/>
      <c r="O5" s="63"/>
      <c r="P5" s="63"/>
      <c r="Q5" s="63"/>
      <c r="R5" s="63"/>
      <c r="S5" s="63"/>
      <c r="T5" s="63"/>
      <c r="U5" s="153"/>
      <c r="V5" s="63"/>
      <c r="W5" s="63"/>
      <c r="X5" s="63"/>
      <c r="Y5" s="63"/>
      <c r="Z5" s="63"/>
      <c r="AA5" s="62"/>
      <c r="AB5" s="67"/>
    </row>
    <row r="6" spans="1:28" s="64" customFormat="1" x14ac:dyDescent="0.2">
      <c r="A6" s="145">
        <v>3</v>
      </c>
      <c r="B6" s="94">
        <v>41666</v>
      </c>
      <c r="C6" s="66" t="s">
        <v>161</v>
      </c>
      <c r="D6" s="66" t="s">
        <v>162</v>
      </c>
      <c r="E6" s="84">
        <v>12000</v>
      </c>
      <c r="F6" s="63">
        <f t="shared" si="0"/>
        <v>12000</v>
      </c>
      <c r="G6" s="63"/>
      <c r="H6" s="63"/>
      <c r="I6" s="63"/>
      <c r="K6" s="63"/>
      <c r="L6" s="63"/>
      <c r="M6" s="63"/>
      <c r="N6" s="63"/>
      <c r="O6" s="63"/>
      <c r="P6" s="63"/>
      <c r="Q6" s="63"/>
      <c r="R6" s="63"/>
      <c r="S6" s="63"/>
      <c r="T6" s="63">
        <v>12000</v>
      </c>
      <c r="U6" s="153"/>
      <c r="V6" s="63"/>
      <c r="W6" s="63"/>
      <c r="X6" s="63"/>
      <c r="Y6" s="63"/>
      <c r="Z6" s="63"/>
      <c r="AA6" s="62"/>
      <c r="AB6" s="67"/>
    </row>
    <row r="7" spans="1:28" s="64" customFormat="1" x14ac:dyDescent="0.2">
      <c r="A7" s="145">
        <v>4</v>
      </c>
      <c r="B7" s="94">
        <v>41667</v>
      </c>
      <c r="C7" s="65" t="s">
        <v>164</v>
      </c>
      <c r="D7" s="66" t="s">
        <v>180</v>
      </c>
      <c r="E7" s="84">
        <v>600</v>
      </c>
      <c r="F7" s="63">
        <f t="shared" si="0"/>
        <v>600</v>
      </c>
      <c r="G7" s="63">
        <v>600</v>
      </c>
      <c r="H7" s="63"/>
      <c r="I7" s="63"/>
      <c r="J7" s="63"/>
      <c r="K7" s="63"/>
      <c r="L7" s="63"/>
      <c r="M7" s="63"/>
      <c r="N7" s="63"/>
      <c r="O7" s="63"/>
      <c r="P7" s="63"/>
      <c r="Q7" s="63"/>
      <c r="R7" s="63"/>
      <c r="S7" s="63"/>
      <c r="T7" s="63"/>
      <c r="U7" s="153"/>
      <c r="V7" s="63"/>
      <c r="W7" s="63"/>
      <c r="X7" s="63"/>
      <c r="Y7" s="63"/>
      <c r="Z7" s="63"/>
      <c r="AA7" s="62"/>
      <c r="AB7" s="67"/>
    </row>
    <row r="8" spans="1:28" s="64" customFormat="1" x14ac:dyDescent="0.2">
      <c r="A8" s="145">
        <v>5</v>
      </c>
      <c r="B8" s="94">
        <v>41668</v>
      </c>
      <c r="C8" s="66" t="s">
        <v>163</v>
      </c>
      <c r="D8" s="66" t="s">
        <v>179</v>
      </c>
      <c r="E8" s="84">
        <v>125</v>
      </c>
      <c r="F8" s="63">
        <f t="shared" si="0"/>
        <v>125</v>
      </c>
      <c r="G8" s="63">
        <v>125</v>
      </c>
      <c r="H8" s="63"/>
      <c r="I8" s="63"/>
      <c r="J8" s="63"/>
      <c r="K8" s="63"/>
      <c r="L8" s="63"/>
      <c r="M8" s="63"/>
      <c r="N8" s="63"/>
      <c r="O8" s="63"/>
      <c r="P8" s="63"/>
      <c r="Q8" s="63"/>
      <c r="R8" s="63"/>
      <c r="S8" s="63"/>
      <c r="T8" s="63"/>
      <c r="U8" s="153"/>
      <c r="V8" s="63"/>
      <c r="W8" s="63"/>
      <c r="X8" s="63"/>
      <c r="Y8" s="63"/>
      <c r="Z8" s="63"/>
      <c r="AA8" s="62"/>
      <c r="AB8" s="67"/>
    </row>
    <row r="9" spans="1:28" s="64" customFormat="1" x14ac:dyDescent="0.2">
      <c r="A9" s="145">
        <v>6</v>
      </c>
      <c r="B9" s="94">
        <v>41668</v>
      </c>
      <c r="C9" s="66" t="s">
        <v>165</v>
      </c>
      <c r="D9" s="66" t="s">
        <v>179</v>
      </c>
      <c r="E9" s="84">
        <v>300</v>
      </c>
      <c r="F9" s="63">
        <f t="shared" si="0"/>
        <v>300</v>
      </c>
      <c r="G9" s="63">
        <v>300</v>
      </c>
      <c r="H9" s="63"/>
      <c r="I9" s="63"/>
      <c r="J9" s="63"/>
      <c r="K9" s="63"/>
      <c r="L9" s="63"/>
      <c r="M9" s="63"/>
      <c r="N9" s="63"/>
      <c r="O9" s="63"/>
      <c r="P9" s="63"/>
      <c r="Q9" s="63"/>
      <c r="R9" s="63"/>
      <c r="S9" s="63"/>
      <c r="T9" s="63"/>
      <c r="U9" s="153"/>
      <c r="V9" s="63"/>
      <c r="W9" s="63"/>
      <c r="X9" s="63"/>
      <c r="Y9" s="63"/>
      <c r="Z9" s="63"/>
      <c r="AA9" s="62"/>
      <c r="AB9" s="67"/>
    </row>
    <row r="10" spans="1:28" s="64" customFormat="1" x14ac:dyDescent="0.2">
      <c r="A10" s="145">
        <v>7</v>
      </c>
      <c r="B10" s="94">
        <v>41669</v>
      </c>
      <c r="C10" s="66" t="s">
        <v>166</v>
      </c>
      <c r="D10" s="66" t="s">
        <v>179</v>
      </c>
      <c r="E10" s="84">
        <v>300</v>
      </c>
      <c r="F10" s="63">
        <f t="shared" si="0"/>
        <v>300</v>
      </c>
      <c r="G10" s="63">
        <v>300</v>
      </c>
      <c r="H10" s="63"/>
      <c r="I10" s="63"/>
      <c r="J10" s="63"/>
      <c r="K10" s="63"/>
      <c r="L10" s="63"/>
      <c r="M10" s="63"/>
      <c r="N10" s="63"/>
      <c r="O10" s="63"/>
      <c r="P10" s="63"/>
      <c r="Q10" s="63"/>
      <c r="R10" s="63"/>
      <c r="S10" s="63"/>
      <c r="T10" s="63"/>
      <c r="U10" s="153"/>
      <c r="V10" s="63"/>
      <c r="W10" s="63"/>
      <c r="X10" s="63"/>
      <c r="Y10" s="63"/>
      <c r="Z10" s="63"/>
      <c r="AA10" s="62"/>
      <c r="AB10" s="67"/>
    </row>
    <row r="11" spans="1:28" s="64" customFormat="1" x14ac:dyDescent="0.2">
      <c r="A11" s="145">
        <v>8</v>
      </c>
      <c r="B11" s="94">
        <v>41670</v>
      </c>
      <c r="C11" s="66" t="s">
        <v>167</v>
      </c>
      <c r="D11" s="66" t="s">
        <v>179</v>
      </c>
      <c r="E11" s="84">
        <v>300</v>
      </c>
      <c r="F11" s="63">
        <f t="shared" si="0"/>
        <v>300</v>
      </c>
      <c r="G11" s="63">
        <v>300</v>
      </c>
      <c r="AB11" s="67"/>
    </row>
    <row r="12" spans="1:28" s="64" customFormat="1" x14ac:dyDescent="0.2">
      <c r="A12" s="145">
        <v>9</v>
      </c>
      <c r="B12" s="94">
        <v>41670</v>
      </c>
      <c r="C12" s="66" t="s">
        <v>201</v>
      </c>
      <c r="D12" s="66" t="s">
        <v>179</v>
      </c>
      <c r="E12" s="84">
        <v>300</v>
      </c>
      <c r="F12" s="63">
        <f t="shared" si="0"/>
        <v>300</v>
      </c>
      <c r="G12" s="63">
        <v>300</v>
      </c>
      <c r="AB12" s="67"/>
    </row>
    <row r="13" spans="1:28" s="64" customFormat="1" x14ac:dyDescent="0.2">
      <c r="A13" s="145">
        <v>10</v>
      </c>
      <c r="B13" s="94">
        <v>41673</v>
      </c>
      <c r="C13" s="66" t="s">
        <v>168</v>
      </c>
      <c r="D13" s="66" t="s">
        <v>179</v>
      </c>
      <c r="E13" s="85">
        <v>300</v>
      </c>
      <c r="F13" s="63">
        <f t="shared" si="0"/>
        <v>300</v>
      </c>
      <c r="G13" s="63">
        <v>300</v>
      </c>
      <c r="AB13" s="67"/>
    </row>
    <row r="14" spans="1:28" s="64" customFormat="1" x14ac:dyDescent="0.2">
      <c r="A14" s="145">
        <v>11</v>
      </c>
      <c r="B14" s="94">
        <v>41673</v>
      </c>
      <c r="C14" s="66" t="s">
        <v>169</v>
      </c>
      <c r="D14" s="66" t="s">
        <v>179</v>
      </c>
      <c r="E14" s="85">
        <v>300</v>
      </c>
      <c r="F14" s="63">
        <f t="shared" si="0"/>
        <v>300</v>
      </c>
      <c r="G14" s="63">
        <v>300</v>
      </c>
      <c r="AB14" s="67"/>
    </row>
    <row r="15" spans="1:28" s="64" customFormat="1" x14ac:dyDescent="0.2">
      <c r="A15" s="145">
        <v>12</v>
      </c>
      <c r="B15" s="94">
        <v>41674</v>
      </c>
      <c r="C15" s="66" t="s">
        <v>172</v>
      </c>
      <c r="D15" s="66" t="s">
        <v>179</v>
      </c>
      <c r="E15" s="85">
        <v>300</v>
      </c>
      <c r="F15" s="63">
        <f t="shared" si="0"/>
        <v>300</v>
      </c>
      <c r="G15" s="63">
        <v>300</v>
      </c>
      <c r="AB15" s="67"/>
    </row>
    <row r="16" spans="1:28" s="64" customFormat="1" x14ac:dyDescent="0.2">
      <c r="A16" s="145">
        <v>13</v>
      </c>
      <c r="B16" s="94">
        <v>41675</v>
      </c>
      <c r="C16" s="66" t="s">
        <v>173</v>
      </c>
      <c r="D16" s="66" t="s">
        <v>181</v>
      </c>
      <c r="E16" s="85">
        <v>300</v>
      </c>
      <c r="F16" s="63">
        <f t="shared" si="0"/>
        <v>300</v>
      </c>
      <c r="G16" s="63">
        <v>300</v>
      </c>
      <c r="AB16" s="67"/>
    </row>
    <row r="17" spans="1:28" s="64" customFormat="1" x14ac:dyDescent="0.2">
      <c r="A17" s="145">
        <v>14</v>
      </c>
      <c r="B17" s="94">
        <v>41677</v>
      </c>
      <c r="C17" s="66" t="s">
        <v>174</v>
      </c>
      <c r="D17" s="66" t="s">
        <v>179</v>
      </c>
      <c r="E17" s="85">
        <v>125</v>
      </c>
      <c r="F17" s="63">
        <f t="shared" si="0"/>
        <v>125</v>
      </c>
      <c r="G17" s="63">
        <v>125</v>
      </c>
      <c r="AB17" s="67"/>
    </row>
    <row r="18" spans="1:28" s="64" customFormat="1" x14ac:dyDescent="0.2">
      <c r="A18" s="145">
        <v>15</v>
      </c>
      <c r="B18" s="94">
        <v>41681</v>
      </c>
      <c r="C18" s="66" t="s">
        <v>175</v>
      </c>
      <c r="D18" s="66" t="s">
        <v>179</v>
      </c>
      <c r="E18" s="85">
        <v>300</v>
      </c>
      <c r="F18" s="63">
        <f t="shared" si="0"/>
        <v>300</v>
      </c>
      <c r="G18" s="63">
        <v>300</v>
      </c>
      <c r="AB18" s="67"/>
    </row>
    <row r="19" spans="1:28" s="64" customFormat="1" x14ac:dyDescent="0.2">
      <c r="A19" s="145">
        <v>16</v>
      </c>
      <c r="B19" s="94">
        <v>41682</v>
      </c>
      <c r="C19" s="66" t="s">
        <v>176</v>
      </c>
      <c r="D19" s="66" t="s">
        <v>179</v>
      </c>
      <c r="E19" s="85">
        <v>300</v>
      </c>
      <c r="F19" s="63">
        <f t="shared" si="0"/>
        <v>300</v>
      </c>
      <c r="G19" s="63">
        <v>300</v>
      </c>
      <c r="AB19" s="67"/>
    </row>
    <row r="20" spans="1:28" s="64" customFormat="1" x14ac:dyDescent="0.2">
      <c r="A20" s="145">
        <v>17</v>
      </c>
      <c r="B20" s="94">
        <v>41683</v>
      </c>
      <c r="C20" s="66" t="s">
        <v>177</v>
      </c>
      <c r="D20" s="66" t="s">
        <v>179</v>
      </c>
      <c r="E20" s="85">
        <v>300</v>
      </c>
      <c r="F20" s="63">
        <f t="shared" si="0"/>
        <v>300</v>
      </c>
      <c r="G20" s="63">
        <v>300</v>
      </c>
      <c r="AB20" s="67"/>
    </row>
    <row r="21" spans="1:28" s="64" customFormat="1" x14ac:dyDescent="0.2">
      <c r="A21" s="145">
        <v>18</v>
      </c>
      <c r="B21" s="94">
        <v>41684</v>
      </c>
      <c r="C21" s="66" t="s">
        <v>178</v>
      </c>
      <c r="D21" s="66" t="s">
        <v>179</v>
      </c>
      <c r="E21" s="85">
        <v>300</v>
      </c>
      <c r="F21" s="63">
        <f t="shared" si="0"/>
        <v>300</v>
      </c>
      <c r="G21" s="63">
        <v>300</v>
      </c>
      <c r="AB21" s="67"/>
    </row>
    <row r="22" spans="1:28" s="64" customFormat="1" x14ac:dyDescent="0.2">
      <c r="A22" s="145">
        <v>19</v>
      </c>
      <c r="B22" s="94">
        <v>41687</v>
      </c>
      <c r="C22" s="66" t="s">
        <v>184</v>
      </c>
      <c r="D22" s="66" t="s">
        <v>179</v>
      </c>
      <c r="E22" s="85">
        <v>300</v>
      </c>
      <c r="F22" s="63">
        <f t="shared" si="0"/>
        <v>300</v>
      </c>
      <c r="G22" s="63">
        <v>300</v>
      </c>
      <c r="AB22" s="67"/>
    </row>
    <row r="23" spans="1:28" s="64" customFormat="1" x14ac:dyDescent="0.2">
      <c r="A23" s="145">
        <v>20</v>
      </c>
      <c r="B23" s="94">
        <v>41687</v>
      </c>
      <c r="C23" s="66" t="s">
        <v>396</v>
      </c>
      <c r="D23" s="66" t="s">
        <v>186</v>
      </c>
      <c r="E23" s="85">
        <v>330</v>
      </c>
      <c r="F23" s="63">
        <f t="shared" si="0"/>
        <v>330</v>
      </c>
      <c r="G23" s="63"/>
      <c r="M23" s="64">
        <v>330</v>
      </c>
      <c r="AB23" s="67"/>
    </row>
    <row r="24" spans="1:28" s="64" customFormat="1" x14ac:dyDescent="0.2">
      <c r="A24" s="145">
        <v>21</v>
      </c>
      <c r="B24" s="94">
        <v>41688</v>
      </c>
      <c r="C24" s="66" t="s">
        <v>166</v>
      </c>
      <c r="D24" s="66" t="s">
        <v>198</v>
      </c>
      <c r="E24" s="85">
        <v>100</v>
      </c>
      <c r="F24" s="63">
        <f t="shared" si="0"/>
        <v>100</v>
      </c>
      <c r="G24" s="64">
        <v>100</v>
      </c>
      <c r="AB24" s="67"/>
    </row>
    <row r="25" spans="1:28" s="64" customFormat="1" x14ac:dyDescent="0.2">
      <c r="A25" s="145">
        <v>22</v>
      </c>
      <c r="B25" s="94">
        <v>41689</v>
      </c>
      <c r="C25" s="66" t="s">
        <v>167</v>
      </c>
      <c r="D25" s="66" t="s">
        <v>198</v>
      </c>
      <c r="E25" s="85">
        <v>100</v>
      </c>
      <c r="F25" s="63">
        <f t="shared" si="0"/>
        <v>100</v>
      </c>
      <c r="G25" s="63">
        <v>100</v>
      </c>
      <c r="AB25" s="67"/>
    </row>
    <row r="26" spans="1:28" s="64" customFormat="1" x14ac:dyDescent="0.2">
      <c r="A26" s="145">
        <v>23</v>
      </c>
      <c r="B26" s="94">
        <v>41689</v>
      </c>
      <c r="C26" s="66" t="s">
        <v>176</v>
      </c>
      <c r="D26" s="66" t="s">
        <v>198</v>
      </c>
      <c r="E26" s="85">
        <v>100</v>
      </c>
      <c r="F26" s="63">
        <f t="shared" si="0"/>
        <v>100</v>
      </c>
      <c r="G26" s="63">
        <v>100</v>
      </c>
      <c r="AB26" s="67"/>
    </row>
    <row r="27" spans="1:28" s="64" customFormat="1" x14ac:dyDescent="0.2">
      <c r="A27" s="145">
        <v>24</v>
      </c>
      <c r="B27" s="94">
        <v>41689</v>
      </c>
      <c r="C27" s="66" t="s">
        <v>178</v>
      </c>
      <c r="D27" s="66" t="s">
        <v>182</v>
      </c>
      <c r="E27" s="85">
        <v>1300</v>
      </c>
      <c r="F27" s="63">
        <f t="shared" si="0"/>
        <v>1300</v>
      </c>
      <c r="G27" s="63"/>
      <c r="AA27" s="64">
        <v>1300</v>
      </c>
      <c r="AB27" s="67"/>
    </row>
    <row r="28" spans="1:28" s="64" customFormat="1" x14ac:dyDescent="0.2">
      <c r="A28" s="145">
        <v>25</v>
      </c>
      <c r="B28" s="94">
        <v>41689</v>
      </c>
      <c r="C28" s="66" t="s">
        <v>178</v>
      </c>
      <c r="D28" s="66" t="s">
        <v>183</v>
      </c>
      <c r="E28" s="85">
        <v>1000</v>
      </c>
      <c r="F28" s="63">
        <f t="shared" si="0"/>
        <v>1000</v>
      </c>
      <c r="Y28" s="64">
        <v>1000</v>
      </c>
      <c r="AB28" s="67"/>
    </row>
    <row r="29" spans="1:28" s="64" customFormat="1" x14ac:dyDescent="0.2">
      <c r="A29" s="145">
        <v>26</v>
      </c>
      <c r="B29" s="94">
        <v>41689</v>
      </c>
      <c r="C29" s="66" t="s">
        <v>199</v>
      </c>
      <c r="D29" s="66" t="s">
        <v>200</v>
      </c>
      <c r="E29" s="85">
        <v>400</v>
      </c>
      <c r="F29" s="63">
        <f t="shared" si="0"/>
        <v>400</v>
      </c>
      <c r="G29" s="63">
        <v>400</v>
      </c>
      <c r="AB29" s="67"/>
    </row>
    <row r="30" spans="1:28" s="64" customFormat="1" x14ac:dyDescent="0.2">
      <c r="A30" s="145">
        <v>27</v>
      </c>
      <c r="B30" s="94">
        <v>41694</v>
      </c>
      <c r="C30" s="66" t="s">
        <v>201</v>
      </c>
      <c r="D30" s="66" t="s">
        <v>198</v>
      </c>
      <c r="E30" s="85">
        <v>100</v>
      </c>
      <c r="F30" s="63">
        <f t="shared" si="0"/>
        <v>100</v>
      </c>
      <c r="G30" s="63">
        <v>100</v>
      </c>
      <c r="AB30" s="67"/>
    </row>
    <row r="31" spans="1:28" s="64" customFormat="1" ht="25.5" x14ac:dyDescent="0.2">
      <c r="A31" s="145">
        <v>28</v>
      </c>
      <c r="B31" s="94">
        <v>41697</v>
      </c>
      <c r="C31" s="66" t="s">
        <v>164</v>
      </c>
      <c r="D31" s="139" t="s">
        <v>202</v>
      </c>
      <c r="E31" s="85">
        <v>400</v>
      </c>
      <c r="F31" s="63">
        <f t="shared" si="0"/>
        <v>400</v>
      </c>
      <c r="G31" s="63">
        <v>200</v>
      </c>
      <c r="AA31" s="64">
        <v>200</v>
      </c>
      <c r="AB31" s="67"/>
    </row>
    <row r="32" spans="1:28" s="64" customFormat="1" x14ac:dyDescent="0.2">
      <c r="A32" s="145">
        <v>29</v>
      </c>
      <c r="B32" s="94">
        <v>41701</v>
      </c>
      <c r="C32" s="66" t="s">
        <v>169</v>
      </c>
      <c r="D32" s="66" t="s">
        <v>198</v>
      </c>
      <c r="E32" s="85">
        <v>100</v>
      </c>
      <c r="F32" s="63">
        <f t="shared" si="0"/>
        <v>100</v>
      </c>
      <c r="G32" s="63">
        <v>100</v>
      </c>
      <c r="AB32" s="67"/>
    </row>
    <row r="33" spans="1:28" s="64" customFormat="1" x14ac:dyDescent="0.2">
      <c r="A33" s="145">
        <v>30</v>
      </c>
      <c r="B33" s="94">
        <v>41701</v>
      </c>
      <c r="C33" s="66" t="s">
        <v>173</v>
      </c>
      <c r="D33" s="66" t="s">
        <v>203</v>
      </c>
      <c r="E33" s="85">
        <v>100</v>
      </c>
      <c r="F33" s="63">
        <f t="shared" si="0"/>
        <v>100</v>
      </c>
      <c r="G33" s="63">
        <v>100</v>
      </c>
      <c r="AB33" s="67"/>
    </row>
    <row r="34" spans="1:28" s="64" customFormat="1" x14ac:dyDescent="0.2">
      <c r="A34" s="145">
        <v>31</v>
      </c>
      <c r="B34" s="94">
        <v>41704</v>
      </c>
      <c r="C34" s="66" t="s">
        <v>178</v>
      </c>
      <c r="D34" s="66" t="s">
        <v>198</v>
      </c>
      <c r="E34" s="85">
        <v>100</v>
      </c>
      <c r="F34" s="63">
        <f t="shared" si="0"/>
        <v>100</v>
      </c>
      <c r="G34" s="63">
        <v>100</v>
      </c>
      <c r="AB34" s="67"/>
    </row>
    <row r="35" spans="1:28" s="64" customFormat="1" x14ac:dyDescent="0.2">
      <c r="A35" s="145">
        <v>32</v>
      </c>
      <c r="B35" s="94">
        <v>41709</v>
      </c>
      <c r="C35" s="66" t="s">
        <v>211</v>
      </c>
      <c r="D35" s="66" t="s">
        <v>212</v>
      </c>
      <c r="E35" s="85">
        <v>125</v>
      </c>
      <c r="F35" s="63">
        <f t="shared" si="0"/>
        <v>125</v>
      </c>
      <c r="G35" s="63">
        <v>125</v>
      </c>
      <c r="AB35" s="67"/>
    </row>
    <row r="36" spans="1:28" s="64" customFormat="1" x14ac:dyDescent="0.2">
      <c r="A36" s="145">
        <v>33</v>
      </c>
      <c r="B36" s="94">
        <v>41709</v>
      </c>
      <c r="C36" s="71" t="s">
        <v>214</v>
      </c>
      <c r="D36" s="66" t="s">
        <v>224</v>
      </c>
      <c r="E36" s="85">
        <v>800</v>
      </c>
      <c r="F36" s="63">
        <f t="shared" ref="F36:F67" si="1">SUM(G36:AA36)</f>
        <v>800</v>
      </c>
      <c r="G36" s="63">
        <v>800</v>
      </c>
      <c r="AB36" s="67"/>
    </row>
    <row r="37" spans="1:28" s="64" customFormat="1" x14ac:dyDescent="0.2">
      <c r="A37" s="145">
        <v>34</v>
      </c>
      <c r="B37" s="94">
        <v>41710</v>
      </c>
      <c r="C37" s="66" t="s">
        <v>172</v>
      </c>
      <c r="D37" s="66" t="s">
        <v>198</v>
      </c>
      <c r="E37" s="85">
        <v>100</v>
      </c>
      <c r="F37" s="63">
        <f t="shared" si="1"/>
        <v>100</v>
      </c>
      <c r="G37" s="63">
        <v>100</v>
      </c>
      <c r="AB37" s="67"/>
    </row>
    <row r="38" spans="1:28" s="64" customFormat="1" x14ac:dyDescent="0.2">
      <c r="A38" s="145">
        <v>35</v>
      </c>
      <c r="B38" s="94">
        <v>41710</v>
      </c>
      <c r="C38" s="66" t="s">
        <v>175</v>
      </c>
      <c r="D38" s="66" t="s">
        <v>198</v>
      </c>
      <c r="E38" s="85">
        <v>100</v>
      </c>
      <c r="F38" s="63">
        <f t="shared" si="1"/>
        <v>100</v>
      </c>
      <c r="G38" s="63">
        <v>100</v>
      </c>
      <c r="AB38" s="67"/>
    </row>
    <row r="39" spans="1:28" s="64" customFormat="1" x14ac:dyDescent="0.2">
      <c r="A39" s="145">
        <v>36</v>
      </c>
      <c r="B39" s="94">
        <v>41715</v>
      </c>
      <c r="C39" s="66" t="s">
        <v>215</v>
      </c>
      <c r="D39" s="64" t="s">
        <v>216</v>
      </c>
      <c r="E39" s="85">
        <v>225</v>
      </c>
      <c r="F39" s="63">
        <f t="shared" si="1"/>
        <v>225</v>
      </c>
      <c r="G39" s="63">
        <v>125</v>
      </c>
      <c r="AA39" s="64">
        <v>100</v>
      </c>
      <c r="AB39" s="67"/>
    </row>
    <row r="40" spans="1:28" s="64" customFormat="1" x14ac:dyDescent="0.2">
      <c r="A40" s="145">
        <v>37</v>
      </c>
      <c r="B40" s="94">
        <v>41722</v>
      </c>
      <c r="C40" s="66" t="s">
        <v>217</v>
      </c>
      <c r="D40" s="66" t="s">
        <v>223</v>
      </c>
      <c r="E40" s="85">
        <v>900</v>
      </c>
      <c r="F40" s="63">
        <f t="shared" si="1"/>
        <v>900</v>
      </c>
      <c r="G40" s="63">
        <v>800</v>
      </c>
      <c r="AA40" s="64">
        <v>100</v>
      </c>
      <c r="AB40" s="67"/>
    </row>
    <row r="41" spans="1:28" s="64" customFormat="1" x14ac:dyDescent="0.2">
      <c r="A41" s="145">
        <v>38</v>
      </c>
      <c r="B41" s="94">
        <v>41723</v>
      </c>
      <c r="C41" s="66" t="s">
        <v>218</v>
      </c>
      <c r="D41" s="66" t="s">
        <v>219</v>
      </c>
      <c r="E41" s="85">
        <v>400</v>
      </c>
      <c r="F41" s="63">
        <f t="shared" si="1"/>
        <v>400</v>
      </c>
      <c r="G41" s="63">
        <v>400</v>
      </c>
      <c r="AB41" s="67"/>
    </row>
    <row r="42" spans="1:28" s="64" customFormat="1" x14ac:dyDescent="0.2">
      <c r="A42" s="145">
        <v>39</v>
      </c>
      <c r="B42" s="94">
        <v>41725</v>
      </c>
      <c r="C42" s="66" t="s">
        <v>217</v>
      </c>
      <c r="D42" s="66" t="s">
        <v>220</v>
      </c>
      <c r="E42" s="85">
        <v>900</v>
      </c>
      <c r="F42" s="63">
        <f t="shared" si="1"/>
        <v>900</v>
      </c>
      <c r="AA42" s="64">
        <v>900</v>
      </c>
      <c r="AB42" s="67"/>
    </row>
    <row r="43" spans="1:28" s="64" customFormat="1" x14ac:dyDescent="0.2">
      <c r="A43" s="145">
        <v>40</v>
      </c>
      <c r="B43" s="94">
        <v>41725</v>
      </c>
      <c r="C43" s="66" t="s">
        <v>217</v>
      </c>
      <c r="D43" s="66" t="s">
        <v>220</v>
      </c>
      <c r="E43" s="85">
        <v>900</v>
      </c>
      <c r="F43" s="63">
        <f t="shared" si="1"/>
        <v>900</v>
      </c>
      <c r="AA43" s="64">
        <v>900</v>
      </c>
      <c r="AB43" s="67"/>
    </row>
    <row r="44" spans="1:28" s="64" customFormat="1" x14ac:dyDescent="0.2">
      <c r="A44" s="145">
        <v>41</v>
      </c>
      <c r="B44" s="94">
        <v>41725</v>
      </c>
      <c r="C44" s="66" t="s">
        <v>217</v>
      </c>
      <c r="D44" s="66" t="s">
        <v>220</v>
      </c>
      <c r="E44" s="85">
        <v>900</v>
      </c>
      <c r="F44" s="63">
        <f t="shared" si="1"/>
        <v>900</v>
      </c>
      <c r="AA44" s="64">
        <v>900</v>
      </c>
      <c r="AB44" s="67"/>
    </row>
    <row r="45" spans="1:28" s="64" customFormat="1" x14ac:dyDescent="0.2">
      <c r="A45" s="145">
        <v>42</v>
      </c>
      <c r="B45" s="94">
        <v>41725</v>
      </c>
      <c r="C45" s="66" t="s">
        <v>217</v>
      </c>
      <c r="D45" s="66" t="s">
        <v>220</v>
      </c>
      <c r="E45" s="85">
        <v>900</v>
      </c>
      <c r="F45" s="63">
        <f t="shared" si="1"/>
        <v>900</v>
      </c>
      <c r="AA45" s="64">
        <v>900</v>
      </c>
      <c r="AB45" s="67"/>
    </row>
    <row r="46" spans="1:28" s="64" customFormat="1" x14ac:dyDescent="0.2">
      <c r="A46" s="145">
        <v>43</v>
      </c>
      <c r="B46" s="94">
        <v>41736</v>
      </c>
      <c r="C46" s="66" t="s">
        <v>225</v>
      </c>
      <c r="D46" s="66" t="s">
        <v>226</v>
      </c>
      <c r="E46" s="85">
        <v>100</v>
      </c>
      <c r="F46" s="63">
        <f t="shared" si="1"/>
        <v>100</v>
      </c>
      <c r="AA46" s="64">
        <v>100</v>
      </c>
      <c r="AB46" s="67"/>
    </row>
    <row r="47" spans="1:28" s="64" customFormat="1" x14ac:dyDescent="0.2">
      <c r="A47" s="145">
        <v>44</v>
      </c>
      <c r="B47" s="94">
        <v>41737</v>
      </c>
      <c r="C47" s="66" t="s">
        <v>227</v>
      </c>
      <c r="D47" s="66" t="s">
        <v>228</v>
      </c>
      <c r="E47" s="85">
        <v>800</v>
      </c>
      <c r="F47" s="63">
        <f t="shared" si="1"/>
        <v>800</v>
      </c>
      <c r="G47" s="64">
        <v>800</v>
      </c>
      <c r="AB47" s="67"/>
    </row>
    <row r="48" spans="1:28" s="64" customFormat="1" x14ac:dyDescent="0.2">
      <c r="A48" s="145">
        <v>45</v>
      </c>
      <c r="B48" s="94">
        <v>41738</v>
      </c>
      <c r="C48" s="142" t="s">
        <v>237</v>
      </c>
      <c r="D48" s="66" t="s">
        <v>179</v>
      </c>
      <c r="E48" s="85">
        <v>400</v>
      </c>
      <c r="F48" s="63">
        <f t="shared" si="1"/>
        <v>400</v>
      </c>
      <c r="G48" s="64">
        <v>400</v>
      </c>
      <c r="AB48" s="67"/>
    </row>
    <row r="49" spans="1:28" s="64" customFormat="1" x14ac:dyDescent="0.2">
      <c r="A49" s="145">
        <v>46</v>
      </c>
      <c r="B49" s="94">
        <v>41740</v>
      </c>
      <c r="C49" s="66" t="s">
        <v>185</v>
      </c>
      <c r="D49" s="66" t="s">
        <v>226</v>
      </c>
      <c r="E49" s="85">
        <v>100</v>
      </c>
      <c r="F49" s="63">
        <f t="shared" si="1"/>
        <v>100</v>
      </c>
      <c r="AA49" s="64">
        <v>100</v>
      </c>
      <c r="AB49" s="67"/>
    </row>
    <row r="50" spans="1:28" s="64" customFormat="1" x14ac:dyDescent="0.2">
      <c r="A50" s="145">
        <v>47</v>
      </c>
      <c r="B50" s="94">
        <v>41740</v>
      </c>
      <c r="C50" s="66" t="s">
        <v>238</v>
      </c>
      <c r="D50" s="66" t="s">
        <v>239</v>
      </c>
      <c r="E50" s="85">
        <v>2400</v>
      </c>
      <c r="F50" s="63">
        <f t="shared" si="1"/>
        <v>2400</v>
      </c>
      <c r="Z50" s="64">
        <v>2400</v>
      </c>
      <c r="AB50" s="67"/>
    </row>
    <row r="51" spans="1:28" s="64" customFormat="1" x14ac:dyDescent="0.2">
      <c r="A51" s="145">
        <v>48</v>
      </c>
      <c r="B51" s="94">
        <v>41743</v>
      </c>
      <c r="C51" s="66" t="s">
        <v>240</v>
      </c>
      <c r="D51" s="66" t="s">
        <v>179</v>
      </c>
      <c r="E51" s="85">
        <v>400</v>
      </c>
      <c r="F51" s="63">
        <f t="shared" si="1"/>
        <v>400</v>
      </c>
      <c r="G51" s="64">
        <v>400</v>
      </c>
      <c r="AB51" s="67"/>
    </row>
    <row r="52" spans="1:28" s="64" customFormat="1" x14ac:dyDescent="0.2">
      <c r="A52" s="145">
        <v>49</v>
      </c>
      <c r="B52" s="94">
        <v>41751</v>
      </c>
      <c r="C52" s="66" t="s">
        <v>241</v>
      </c>
      <c r="D52" s="66" t="s">
        <v>179</v>
      </c>
      <c r="E52" s="85">
        <v>300</v>
      </c>
      <c r="F52" s="63">
        <f t="shared" si="1"/>
        <v>300</v>
      </c>
      <c r="G52" s="64">
        <v>300</v>
      </c>
      <c r="AB52" s="67"/>
    </row>
    <row r="53" spans="1:28" s="64" customFormat="1" x14ac:dyDescent="0.2">
      <c r="A53" s="145">
        <v>50</v>
      </c>
      <c r="B53" s="94">
        <v>41752</v>
      </c>
      <c r="C53" s="66" t="s">
        <v>165</v>
      </c>
      <c r="D53" s="66" t="s">
        <v>198</v>
      </c>
      <c r="E53" s="85">
        <v>100</v>
      </c>
      <c r="F53" s="63">
        <f t="shared" si="1"/>
        <v>100</v>
      </c>
      <c r="G53" s="64">
        <v>100</v>
      </c>
      <c r="AB53" s="67"/>
    </row>
    <row r="54" spans="1:28" s="64" customFormat="1" x14ac:dyDescent="0.2">
      <c r="A54" s="145">
        <v>51</v>
      </c>
      <c r="B54" s="94">
        <v>41752</v>
      </c>
      <c r="C54" s="66" t="s">
        <v>242</v>
      </c>
      <c r="D54" s="66" t="s">
        <v>179</v>
      </c>
      <c r="E54" s="85">
        <v>400</v>
      </c>
      <c r="F54" s="63">
        <f t="shared" si="1"/>
        <v>400</v>
      </c>
      <c r="G54" s="64">
        <v>400</v>
      </c>
      <c r="AB54" s="67"/>
    </row>
    <row r="55" spans="1:28" x14ac:dyDescent="0.2">
      <c r="A55" s="145">
        <v>52</v>
      </c>
      <c r="B55" s="42">
        <v>41781</v>
      </c>
      <c r="C55" s="66" t="s">
        <v>241</v>
      </c>
      <c r="D55" s="66" t="s">
        <v>249</v>
      </c>
      <c r="E55" s="85">
        <v>20</v>
      </c>
      <c r="F55" s="63">
        <f t="shared" si="1"/>
        <v>20</v>
      </c>
      <c r="K55">
        <v>20</v>
      </c>
      <c r="AB55" s="67"/>
    </row>
    <row r="56" spans="1:28" x14ac:dyDescent="0.2">
      <c r="A56" s="145">
        <v>53</v>
      </c>
      <c r="B56" s="42">
        <v>41792</v>
      </c>
      <c r="C56" s="66" t="s">
        <v>178</v>
      </c>
      <c r="D56" s="66" t="s">
        <v>250</v>
      </c>
      <c r="E56" s="85">
        <v>1000</v>
      </c>
      <c r="F56" s="63">
        <f t="shared" si="1"/>
        <v>1000</v>
      </c>
      <c r="K56">
        <v>1000</v>
      </c>
      <c r="AB56" s="67"/>
    </row>
    <row r="57" spans="1:28" x14ac:dyDescent="0.2">
      <c r="A57" s="145">
        <v>54</v>
      </c>
      <c r="B57" s="42">
        <v>41793</v>
      </c>
      <c r="C57" s="71" t="s">
        <v>257</v>
      </c>
      <c r="D57" s="71" t="s">
        <v>256</v>
      </c>
      <c r="E57" s="85">
        <v>400</v>
      </c>
      <c r="F57" s="63">
        <f t="shared" si="1"/>
        <v>400</v>
      </c>
      <c r="G57">
        <v>400</v>
      </c>
      <c r="AB57" s="67"/>
    </row>
    <row r="58" spans="1:28" x14ac:dyDescent="0.2">
      <c r="A58" s="145">
        <v>55</v>
      </c>
      <c r="B58" s="42">
        <v>41800</v>
      </c>
      <c r="C58" s="66" t="s">
        <v>178</v>
      </c>
      <c r="D58" s="66" t="s">
        <v>259</v>
      </c>
      <c r="E58" s="85">
        <v>490</v>
      </c>
      <c r="F58" s="63">
        <f t="shared" si="1"/>
        <v>490</v>
      </c>
      <c r="J58">
        <v>490</v>
      </c>
      <c r="AB58" s="67"/>
    </row>
    <row r="59" spans="1:28" x14ac:dyDescent="0.2">
      <c r="A59" s="145">
        <v>56</v>
      </c>
      <c r="B59" s="42">
        <v>41802</v>
      </c>
      <c r="C59" s="66" t="s">
        <v>260</v>
      </c>
      <c r="D59" s="66" t="s">
        <v>261</v>
      </c>
      <c r="E59" s="85">
        <v>640</v>
      </c>
      <c r="F59" s="63">
        <f t="shared" si="1"/>
        <v>640</v>
      </c>
      <c r="J59">
        <v>640</v>
      </c>
      <c r="AB59" s="67"/>
    </row>
    <row r="60" spans="1:28" x14ac:dyDescent="0.2">
      <c r="A60" s="145">
        <v>57</v>
      </c>
      <c r="B60" s="42">
        <v>41803</v>
      </c>
      <c r="C60" s="66" t="s">
        <v>262</v>
      </c>
      <c r="D60" s="66" t="s">
        <v>261</v>
      </c>
      <c r="E60" s="85">
        <v>740</v>
      </c>
      <c r="F60" s="63">
        <f t="shared" si="1"/>
        <v>740</v>
      </c>
      <c r="J60">
        <v>740</v>
      </c>
      <c r="AB60" s="67"/>
    </row>
    <row r="61" spans="1:28" x14ac:dyDescent="0.2">
      <c r="A61" s="145">
        <v>58</v>
      </c>
      <c r="B61" s="42">
        <v>41807</v>
      </c>
      <c r="C61" s="66" t="s">
        <v>240</v>
      </c>
      <c r="D61" s="66" t="s">
        <v>261</v>
      </c>
      <c r="E61" s="85">
        <v>880</v>
      </c>
      <c r="F61" s="63">
        <f t="shared" si="1"/>
        <v>880</v>
      </c>
      <c r="J61">
        <v>880</v>
      </c>
      <c r="AB61" s="67"/>
    </row>
    <row r="62" spans="1:28" x14ac:dyDescent="0.2">
      <c r="A62" s="145">
        <v>59</v>
      </c>
      <c r="B62" s="42">
        <v>41809</v>
      </c>
      <c r="C62" s="66" t="s">
        <v>178</v>
      </c>
      <c r="D62" s="66" t="s">
        <v>263</v>
      </c>
      <c r="E62" s="85">
        <v>1000</v>
      </c>
      <c r="F62" s="63">
        <f t="shared" si="1"/>
        <v>1000</v>
      </c>
      <c r="O62">
        <v>1000</v>
      </c>
      <c r="AB62" s="67"/>
    </row>
    <row r="63" spans="1:28" x14ac:dyDescent="0.2">
      <c r="A63" s="145">
        <v>60</v>
      </c>
      <c r="B63" s="42">
        <v>41814</v>
      </c>
      <c r="C63" s="66" t="s">
        <v>241</v>
      </c>
      <c r="D63" s="66" t="s">
        <v>198</v>
      </c>
      <c r="E63" s="85">
        <v>100</v>
      </c>
      <c r="F63" s="63">
        <f t="shared" si="1"/>
        <v>100</v>
      </c>
      <c r="G63">
        <v>100</v>
      </c>
      <c r="AB63" s="67"/>
    </row>
    <row r="64" spans="1:28" x14ac:dyDescent="0.2">
      <c r="A64" s="145">
        <v>61</v>
      </c>
      <c r="B64" s="42">
        <v>41815</v>
      </c>
      <c r="C64" s="66" t="s">
        <v>131</v>
      </c>
      <c r="D64" s="66" t="s">
        <v>267</v>
      </c>
      <c r="E64" s="85">
        <v>1312.5</v>
      </c>
      <c r="F64" s="63">
        <f t="shared" si="1"/>
        <v>1312.5</v>
      </c>
      <c r="AA64">
        <v>1312.5</v>
      </c>
      <c r="AB64" s="67"/>
    </row>
    <row r="65" spans="1:28" x14ac:dyDescent="0.2">
      <c r="A65" s="145">
        <v>62</v>
      </c>
      <c r="B65" s="42">
        <v>41815</v>
      </c>
      <c r="C65" s="66" t="s">
        <v>269</v>
      </c>
      <c r="D65" s="66" t="s">
        <v>268</v>
      </c>
      <c r="E65" s="85">
        <v>2500</v>
      </c>
      <c r="F65" s="63">
        <f t="shared" si="1"/>
        <v>2500</v>
      </c>
      <c r="J65">
        <v>2500</v>
      </c>
      <c r="AB65" s="67"/>
    </row>
    <row r="66" spans="1:28" x14ac:dyDescent="0.2">
      <c r="A66" s="145">
        <v>63</v>
      </c>
      <c r="B66" s="42">
        <v>41816</v>
      </c>
      <c r="C66" s="66" t="s">
        <v>270</v>
      </c>
      <c r="D66" s="145" t="s">
        <v>313</v>
      </c>
      <c r="E66" s="85">
        <v>1280</v>
      </c>
      <c r="F66" s="144">
        <f t="shared" si="1"/>
        <v>1280</v>
      </c>
      <c r="J66">
        <v>1280</v>
      </c>
      <c r="AB66" s="67"/>
    </row>
    <row r="67" spans="1:28" x14ac:dyDescent="0.2">
      <c r="A67" s="145">
        <v>64</v>
      </c>
      <c r="B67" s="42">
        <v>41820</v>
      </c>
      <c r="C67" s="66" t="s">
        <v>271</v>
      </c>
      <c r="D67" s="66" t="s">
        <v>179</v>
      </c>
      <c r="E67" s="85">
        <v>400</v>
      </c>
      <c r="F67" s="63">
        <f t="shared" si="1"/>
        <v>400</v>
      </c>
      <c r="G67">
        <v>400</v>
      </c>
      <c r="AB67" s="67"/>
    </row>
    <row r="68" spans="1:28" x14ac:dyDescent="0.2">
      <c r="A68" s="145">
        <v>65</v>
      </c>
      <c r="B68" s="42">
        <v>41821</v>
      </c>
      <c r="C68" s="66" t="s">
        <v>241</v>
      </c>
      <c r="D68" s="66" t="s">
        <v>249</v>
      </c>
      <c r="E68" s="85">
        <v>20</v>
      </c>
      <c r="F68" s="63">
        <f t="shared" ref="F68:F95" si="2">SUM(G68:AA68)</f>
        <v>20</v>
      </c>
      <c r="K68">
        <v>20</v>
      </c>
      <c r="AB68" s="67"/>
    </row>
    <row r="69" spans="1:28" x14ac:dyDescent="0.2">
      <c r="A69" s="145">
        <v>66</v>
      </c>
      <c r="B69" s="42">
        <v>41827</v>
      </c>
      <c r="C69" s="66" t="s">
        <v>272</v>
      </c>
      <c r="D69" s="145" t="s">
        <v>307</v>
      </c>
      <c r="E69" s="146">
        <v>500</v>
      </c>
      <c r="F69" s="144">
        <f t="shared" si="2"/>
        <v>500</v>
      </c>
      <c r="K69">
        <v>500</v>
      </c>
      <c r="AB69" s="67"/>
    </row>
    <row r="70" spans="1:28" x14ac:dyDescent="0.2">
      <c r="A70" s="145">
        <v>67</v>
      </c>
      <c r="B70" s="42">
        <v>41837</v>
      </c>
      <c r="C70" s="66" t="s">
        <v>275</v>
      </c>
      <c r="D70" s="145" t="s">
        <v>298</v>
      </c>
      <c r="E70" s="146">
        <v>675</v>
      </c>
      <c r="F70" s="144">
        <f t="shared" si="2"/>
        <v>675</v>
      </c>
      <c r="G70">
        <v>125</v>
      </c>
      <c r="I70">
        <v>550</v>
      </c>
      <c r="AB70" s="67"/>
    </row>
    <row r="71" spans="1:28" x14ac:dyDescent="0.2">
      <c r="A71" s="145">
        <v>68</v>
      </c>
      <c r="B71" s="42">
        <v>41841</v>
      </c>
      <c r="C71" s="66" t="s">
        <v>201</v>
      </c>
      <c r="D71" s="66" t="s">
        <v>279</v>
      </c>
      <c r="E71" s="85">
        <v>880</v>
      </c>
      <c r="F71" s="144">
        <f t="shared" si="2"/>
        <v>880</v>
      </c>
      <c r="I71">
        <v>880</v>
      </c>
      <c r="AB71" s="67"/>
    </row>
    <row r="72" spans="1:28" ht="25.5" x14ac:dyDescent="0.2">
      <c r="A72" s="145">
        <v>69</v>
      </c>
      <c r="B72" s="42">
        <v>41841</v>
      </c>
      <c r="C72" s="66" t="s">
        <v>217</v>
      </c>
      <c r="D72" s="147" t="s">
        <v>296</v>
      </c>
      <c r="E72" s="146">
        <v>2560</v>
      </c>
      <c r="F72" s="144">
        <f t="shared" si="2"/>
        <v>2560</v>
      </c>
      <c r="G72">
        <v>250</v>
      </c>
      <c r="I72">
        <v>2310</v>
      </c>
      <c r="AB72" s="67"/>
    </row>
    <row r="73" spans="1:28" x14ac:dyDescent="0.2">
      <c r="A73" s="145">
        <v>70</v>
      </c>
      <c r="B73" s="42">
        <v>41843</v>
      </c>
      <c r="C73" s="66" t="s">
        <v>163</v>
      </c>
      <c r="D73" s="66" t="s">
        <v>280</v>
      </c>
      <c r="E73" s="85">
        <v>330</v>
      </c>
      <c r="F73" s="144">
        <f t="shared" si="2"/>
        <v>330</v>
      </c>
      <c r="I73">
        <v>330</v>
      </c>
      <c r="AB73" s="67"/>
    </row>
    <row r="74" spans="1:28" x14ac:dyDescent="0.2">
      <c r="A74" s="145">
        <v>71</v>
      </c>
      <c r="B74" s="42">
        <v>41850</v>
      </c>
      <c r="C74" s="143" t="s">
        <v>276</v>
      </c>
      <c r="D74" s="66" t="s">
        <v>212</v>
      </c>
      <c r="E74" s="85">
        <v>125</v>
      </c>
      <c r="F74" s="63">
        <f t="shared" si="2"/>
        <v>125</v>
      </c>
      <c r="G74">
        <v>125</v>
      </c>
      <c r="AB74" s="67"/>
    </row>
    <row r="75" spans="1:28" x14ac:dyDescent="0.2">
      <c r="A75" s="145">
        <v>72</v>
      </c>
      <c r="B75" s="42">
        <v>41850</v>
      </c>
      <c r="C75" s="143" t="s">
        <v>276</v>
      </c>
      <c r="D75" s="66" t="s">
        <v>277</v>
      </c>
      <c r="E75" s="85">
        <v>660</v>
      </c>
      <c r="F75" s="63">
        <f t="shared" si="2"/>
        <v>660</v>
      </c>
      <c r="I75">
        <v>660</v>
      </c>
      <c r="AB75" s="67"/>
    </row>
    <row r="76" spans="1:28" x14ac:dyDescent="0.2">
      <c r="A76" s="145">
        <v>73</v>
      </c>
      <c r="B76" s="42">
        <v>41850</v>
      </c>
      <c r="C76" s="66" t="s">
        <v>271</v>
      </c>
      <c r="D76" s="66" t="s">
        <v>277</v>
      </c>
      <c r="E76" s="85">
        <v>660</v>
      </c>
      <c r="F76" s="63">
        <f t="shared" si="2"/>
        <v>660</v>
      </c>
      <c r="I76">
        <v>660</v>
      </c>
      <c r="AB76" s="67"/>
    </row>
    <row r="77" spans="1:28" x14ac:dyDescent="0.2">
      <c r="A77" s="145">
        <v>74</v>
      </c>
      <c r="B77" s="42">
        <v>41851</v>
      </c>
      <c r="C77" s="66" t="s">
        <v>176</v>
      </c>
      <c r="D77" s="66" t="s">
        <v>278</v>
      </c>
      <c r="E77" s="85">
        <v>770</v>
      </c>
      <c r="F77" s="63">
        <f t="shared" si="2"/>
        <v>770</v>
      </c>
      <c r="I77">
        <v>770</v>
      </c>
      <c r="AB77" s="67"/>
    </row>
    <row r="78" spans="1:28" x14ac:dyDescent="0.2">
      <c r="A78" s="145">
        <v>75</v>
      </c>
      <c r="B78" s="42">
        <v>41851</v>
      </c>
      <c r="C78" s="66" t="s">
        <v>167</v>
      </c>
      <c r="D78" s="66" t="s">
        <v>279</v>
      </c>
      <c r="E78" s="85">
        <v>880</v>
      </c>
      <c r="F78" s="63">
        <f t="shared" si="2"/>
        <v>880</v>
      </c>
      <c r="I78">
        <v>880</v>
      </c>
      <c r="AB78" s="67"/>
    </row>
    <row r="79" spans="1:28" x14ac:dyDescent="0.2">
      <c r="A79" s="145">
        <v>76</v>
      </c>
      <c r="B79" s="42">
        <v>41855</v>
      </c>
      <c r="C79" s="66" t="s">
        <v>173</v>
      </c>
      <c r="D79" s="66" t="s">
        <v>299</v>
      </c>
      <c r="E79" s="85">
        <v>440</v>
      </c>
      <c r="F79" s="63">
        <f t="shared" si="2"/>
        <v>440</v>
      </c>
      <c r="I79">
        <v>440</v>
      </c>
      <c r="AB79" s="67"/>
    </row>
    <row r="80" spans="1:28" x14ac:dyDescent="0.2">
      <c r="A80" s="145">
        <v>77</v>
      </c>
      <c r="B80" s="42">
        <v>41856</v>
      </c>
      <c r="C80" s="66" t="s">
        <v>217</v>
      </c>
      <c r="D80" s="145" t="s">
        <v>295</v>
      </c>
      <c r="E80" s="85">
        <v>250</v>
      </c>
      <c r="F80" s="144">
        <f t="shared" si="2"/>
        <v>250</v>
      </c>
      <c r="K80">
        <v>250</v>
      </c>
      <c r="AB80" s="67"/>
    </row>
    <row r="81" spans="1:28" x14ac:dyDescent="0.2">
      <c r="A81" s="145">
        <v>78</v>
      </c>
      <c r="B81" s="42">
        <v>41856</v>
      </c>
      <c r="C81" s="66" t="s">
        <v>281</v>
      </c>
      <c r="D81" s="145" t="s">
        <v>292</v>
      </c>
      <c r="E81" s="146">
        <v>1280</v>
      </c>
      <c r="F81" s="144">
        <f t="shared" si="2"/>
        <v>1280</v>
      </c>
      <c r="G81">
        <v>400</v>
      </c>
      <c r="I81">
        <v>880</v>
      </c>
      <c r="AB81" s="67"/>
    </row>
    <row r="82" spans="1:28" x14ac:dyDescent="0.2">
      <c r="A82" s="145">
        <v>79</v>
      </c>
      <c r="B82" s="42">
        <v>41862</v>
      </c>
      <c r="C82" s="66" t="s">
        <v>291</v>
      </c>
      <c r="D82" s="145" t="s">
        <v>290</v>
      </c>
      <c r="E82" s="146">
        <v>680</v>
      </c>
      <c r="F82" s="144">
        <f t="shared" si="2"/>
        <v>680</v>
      </c>
      <c r="Q82">
        <v>680</v>
      </c>
      <c r="AB82" s="67"/>
    </row>
    <row r="83" spans="1:28" x14ac:dyDescent="0.2">
      <c r="A83" s="145">
        <v>80</v>
      </c>
      <c r="B83" s="42">
        <v>41862</v>
      </c>
      <c r="C83" s="66" t="s">
        <v>282</v>
      </c>
      <c r="D83" s="66" t="s">
        <v>285</v>
      </c>
      <c r="E83" s="85">
        <v>1280</v>
      </c>
      <c r="F83" s="63">
        <f t="shared" si="2"/>
        <v>1280</v>
      </c>
      <c r="I83">
        <v>1280</v>
      </c>
      <c r="AB83" s="67"/>
    </row>
    <row r="84" spans="1:28" x14ac:dyDescent="0.2">
      <c r="A84" s="145">
        <v>81</v>
      </c>
      <c r="B84" s="42">
        <v>41869</v>
      </c>
      <c r="C84" s="66" t="s">
        <v>158</v>
      </c>
      <c r="D84" s="145" t="s">
        <v>297</v>
      </c>
      <c r="E84" s="146">
        <v>1630</v>
      </c>
      <c r="F84" s="144">
        <f t="shared" si="2"/>
        <v>1630</v>
      </c>
      <c r="I84">
        <v>1630</v>
      </c>
      <c r="AB84" s="67"/>
    </row>
    <row r="85" spans="1:28" x14ac:dyDescent="0.2">
      <c r="A85" s="145">
        <v>82</v>
      </c>
      <c r="B85" s="42">
        <v>41872</v>
      </c>
      <c r="C85" s="66" t="s">
        <v>283</v>
      </c>
      <c r="D85" s="66" t="s">
        <v>284</v>
      </c>
      <c r="E85" s="85">
        <v>1250</v>
      </c>
      <c r="F85" s="63">
        <f t="shared" si="2"/>
        <v>1250</v>
      </c>
      <c r="I85">
        <v>1250</v>
      </c>
      <c r="AB85" s="67"/>
    </row>
    <row r="86" spans="1:28" x14ac:dyDescent="0.2">
      <c r="A86" s="145">
        <v>83</v>
      </c>
      <c r="B86" s="42">
        <v>41873</v>
      </c>
      <c r="C86" s="66" t="s">
        <v>286</v>
      </c>
      <c r="D86" s="66" t="s">
        <v>287</v>
      </c>
      <c r="E86" s="85">
        <v>200</v>
      </c>
      <c r="F86" s="63">
        <f t="shared" si="2"/>
        <v>200</v>
      </c>
      <c r="O86">
        <v>200</v>
      </c>
      <c r="AB86" s="67"/>
    </row>
    <row r="87" spans="1:28" x14ac:dyDescent="0.2">
      <c r="A87" s="145">
        <v>84</v>
      </c>
      <c r="B87" s="42">
        <v>41880</v>
      </c>
      <c r="C87" s="66" t="s">
        <v>169</v>
      </c>
      <c r="D87" s="66" t="s">
        <v>287</v>
      </c>
      <c r="E87" s="85">
        <v>100</v>
      </c>
      <c r="F87" s="63">
        <f t="shared" si="2"/>
        <v>100</v>
      </c>
      <c r="O87">
        <v>100</v>
      </c>
      <c r="AB87" s="67"/>
    </row>
    <row r="88" spans="1:28" x14ac:dyDescent="0.2">
      <c r="A88" s="145">
        <v>85</v>
      </c>
      <c r="B88" s="42">
        <v>41929</v>
      </c>
      <c r="C88" s="66" t="s">
        <v>288</v>
      </c>
      <c r="D88" s="66" t="s">
        <v>289</v>
      </c>
      <c r="E88" s="85">
        <v>16500</v>
      </c>
      <c r="F88" s="63">
        <f t="shared" si="2"/>
        <v>16500</v>
      </c>
      <c r="R88">
        <v>16500</v>
      </c>
      <c r="AB88" s="67"/>
    </row>
    <row r="89" spans="1:28" x14ac:dyDescent="0.2">
      <c r="A89" s="145">
        <v>86</v>
      </c>
      <c r="B89" s="42">
        <v>41934</v>
      </c>
      <c r="C89" s="66" t="s">
        <v>211</v>
      </c>
      <c r="D89" s="66" t="s">
        <v>280</v>
      </c>
      <c r="E89" s="85">
        <v>330</v>
      </c>
      <c r="F89" s="63">
        <f t="shared" si="2"/>
        <v>330</v>
      </c>
      <c r="I89">
        <v>330</v>
      </c>
      <c r="AB89" s="67"/>
    </row>
    <row r="90" spans="1:28" x14ac:dyDescent="0.2">
      <c r="A90" s="145">
        <v>87</v>
      </c>
      <c r="B90" s="42">
        <v>41948</v>
      </c>
      <c r="C90" s="66" t="s">
        <v>320</v>
      </c>
      <c r="D90" s="66" t="s">
        <v>321</v>
      </c>
      <c r="E90" s="85">
        <v>1280</v>
      </c>
      <c r="F90" s="150">
        <f t="shared" si="2"/>
        <v>1280</v>
      </c>
      <c r="I90">
        <v>1280</v>
      </c>
      <c r="AB90" s="67"/>
    </row>
    <row r="91" spans="1:28" x14ac:dyDescent="0.2">
      <c r="A91" s="145">
        <v>88</v>
      </c>
      <c r="B91" s="42">
        <v>41961</v>
      </c>
      <c r="C91" s="66" t="s">
        <v>308</v>
      </c>
      <c r="D91" s="66" t="s">
        <v>322</v>
      </c>
      <c r="E91" s="85">
        <v>4170</v>
      </c>
      <c r="F91" s="153">
        <f t="shared" si="2"/>
        <v>4170</v>
      </c>
      <c r="I91">
        <v>4170</v>
      </c>
      <c r="AB91" s="67"/>
    </row>
    <row r="92" spans="1:28" x14ac:dyDescent="0.2">
      <c r="A92" s="145">
        <v>89</v>
      </c>
      <c r="B92" s="42">
        <v>41985</v>
      </c>
      <c r="C92" s="66" t="s">
        <v>178</v>
      </c>
      <c r="D92" s="66" t="s">
        <v>312</v>
      </c>
      <c r="E92" s="85">
        <v>410</v>
      </c>
      <c r="F92" s="63">
        <f t="shared" si="2"/>
        <v>410</v>
      </c>
      <c r="J92">
        <v>410</v>
      </c>
      <c r="AB92" s="67"/>
    </row>
    <row r="93" spans="1:28" x14ac:dyDescent="0.2">
      <c r="A93" s="145">
        <v>90</v>
      </c>
      <c r="B93" s="42">
        <v>41985</v>
      </c>
      <c r="C93" s="66" t="s">
        <v>178</v>
      </c>
      <c r="D93" s="66" t="s">
        <v>309</v>
      </c>
      <c r="E93" s="85">
        <v>200</v>
      </c>
      <c r="F93" s="63">
        <f t="shared" si="2"/>
        <v>200</v>
      </c>
      <c r="J93">
        <v>200</v>
      </c>
      <c r="AB93" s="67"/>
    </row>
    <row r="94" spans="1:28" x14ac:dyDescent="0.2">
      <c r="A94" s="145">
        <v>91</v>
      </c>
      <c r="B94" s="42">
        <v>41985</v>
      </c>
      <c r="C94" s="66" t="s">
        <v>178</v>
      </c>
      <c r="D94" s="66" t="s">
        <v>310</v>
      </c>
      <c r="E94" s="85">
        <v>700</v>
      </c>
      <c r="F94" s="63">
        <f t="shared" si="2"/>
        <v>700</v>
      </c>
      <c r="O94">
        <v>700</v>
      </c>
      <c r="AB94" s="67"/>
    </row>
    <row r="95" spans="1:28" x14ac:dyDescent="0.2">
      <c r="A95" s="145">
        <v>92</v>
      </c>
      <c r="B95" s="42">
        <v>41985</v>
      </c>
      <c r="C95" s="66" t="s">
        <v>178</v>
      </c>
      <c r="D95" s="66" t="s">
        <v>311</v>
      </c>
      <c r="E95" s="85">
        <v>1700</v>
      </c>
      <c r="F95" s="63">
        <f t="shared" si="2"/>
        <v>1700</v>
      </c>
      <c r="K95">
        <v>1700</v>
      </c>
      <c r="AB95" s="67"/>
    </row>
    <row r="96" spans="1:28" x14ac:dyDescent="0.2">
      <c r="A96" s="145">
        <v>93</v>
      </c>
      <c r="B96" s="42">
        <v>41996</v>
      </c>
      <c r="C96" s="66" t="s">
        <v>131</v>
      </c>
      <c r="D96" s="66" t="s">
        <v>347</v>
      </c>
      <c r="E96" s="85">
        <v>5810</v>
      </c>
      <c r="F96" s="153">
        <f t="shared" ref="F96:F100" si="3">SUM(G96:AA96)</f>
        <v>5810</v>
      </c>
      <c r="Q96">
        <v>5810</v>
      </c>
      <c r="AB96" s="67"/>
    </row>
    <row r="97" spans="1:28" x14ac:dyDescent="0.2">
      <c r="A97" s="145">
        <v>94</v>
      </c>
      <c r="B97" s="42">
        <v>41996</v>
      </c>
      <c r="C97" s="66" t="s">
        <v>131</v>
      </c>
      <c r="D97" s="66" t="s">
        <v>325</v>
      </c>
      <c r="E97" s="85">
        <v>36100</v>
      </c>
      <c r="F97" s="153">
        <f t="shared" si="3"/>
        <v>36100</v>
      </c>
      <c r="R97">
        <v>36100</v>
      </c>
      <c r="AB97" s="67"/>
    </row>
    <row r="98" spans="1:28" x14ac:dyDescent="0.2">
      <c r="A98" s="145">
        <v>95</v>
      </c>
      <c r="B98" s="42">
        <v>42003</v>
      </c>
      <c r="C98" s="66" t="s">
        <v>215</v>
      </c>
      <c r="D98" s="66" t="s">
        <v>326</v>
      </c>
      <c r="E98" s="85">
        <v>2000</v>
      </c>
      <c r="F98" s="153">
        <f t="shared" si="3"/>
        <v>2000</v>
      </c>
      <c r="U98">
        <v>2000</v>
      </c>
      <c r="AB98" s="67"/>
    </row>
    <row r="99" spans="1:28" x14ac:dyDescent="0.2">
      <c r="A99" s="145">
        <v>96</v>
      </c>
      <c r="B99" s="42">
        <v>42004</v>
      </c>
      <c r="C99" s="66" t="s">
        <v>327</v>
      </c>
      <c r="D99" s="66" t="s">
        <v>330</v>
      </c>
      <c r="E99" s="85">
        <v>14.95</v>
      </c>
      <c r="F99" s="153">
        <f t="shared" si="3"/>
        <v>14.95</v>
      </c>
      <c r="W99">
        <v>14.95</v>
      </c>
      <c r="AB99" s="67"/>
    </row>
    <row r="100" spans="1:28" x14ac:dyDescent="0.2">
      <c r="A100" s="145">
        <v>97</v>
      </c>
      <c r="B100" s="42">
        <v>42004</v>
      </c>
      <c r="C100" s="66" t="s">
        <v>327</v>
      </c>
      <c r="D100" s="66" t="s">
        <v>331</v>
      </c>
      <c r="E100" s="85">
        <v>389.88</v>
      </c>
      <c r="F100" s="153">
        <f t="shared" si="3"/>
        <v>389.88</v>
      </c>
      <c r="W100">
        <v>389.88</v>
      </c>
      <c r="AB100" s="67"/>
    </row>
    <row r="101" spans="1:28" ht="18" x14ac:dyDescent="0.25">
      <c r="D101" s="69" t="s">
        <v>133</v>
      </c>
      <c r="E101" s="140">
        <f>SUM(E4:E100)</f>
        <v>128767.33</v>
      </c>
      <c r="F101" s="140">
        <f>SUM(G101:AA101)</f>
        <v>128767.33</v>
      </c>
      <c r="G101" s="140">
        <f t="shared" ref="G101:AA101" si="4">SUM(G4:G100)</f>
        <v>12700</v>
      </c>
      <c r="H101" s="140">
        <f t="shared" si="4"/>
        <v>0</v>
      </c>
      <c r="I101" s="140">
        <f t="shared" si="4"/>
        <v>18300</v>
      </c>
      <c r="J101" s="140">
        <f t="shared" si="4"/>
        <v>7140</v>
      </c>
      <c r="K101" s="140">
        <f t="shared" si="4"/>
        <v>3490</v>
      </c>
      <c r="L101" s="140">
        <f t="shared" si="4"/>
        <v>0</v>
      </c>
      <c r="M101" s="140">
        <f t="shared" si="4"/>
        <v>1430</v>
      </c>
      <c r="N101" s="140">
        <f t="shared" si="4"/>
        <v>0</v>
      </c>
      <c r="O101" s="140">
        <f t="shared" si="4"/>
        <v>2000</v>
      </c>
      <c r="P101" s="140">
        <f t="shared" si="4"/>
        <v>0</v>
      </c>
      <c r="Q101" s="140">
        <f t="shared" si="4"/>
        <v>6490</v>
      </c>
      <c r="R101" s="140">
        <f t="shared" si="4"/>
        <v>52600</v>
      </c>
      <c r="S101" s="140">
        <f t="shared" si="4"/>
        <v>0</v>
      </c>
      <c r="T101" s="140">
        <f t="shared" si="4"/>
        <v>12000</v>
      </c>
      <c r="U101" s="140">
        <f t="shared" si="4"/>
        <v>2000</v>
      </c>
      <c r="V101" s="140">
        <f t="shared" si="4"/>
        <v>0</v>
      </c>
      <c r="W101" s="140">
        <f t="shared" si="4"/>
        <v>404.83</v>
      </c>
      <c r="X101" s="140">
        <f t="shared" si="4"/>
        <v>0</v>
      </c>
      <c r="Y101" s="140">
        <f t="shared" si="4"/>
        <v>1000</v>
      </c>
      <c r="Z101" s="140">
        <f t="shared" si="4"/>
        <v>2400</v>
      </c>
      <c r="AA101" s="140">
        <f t="shared" si="4"/>
        <v>6812.5</v>
      </c>
      <c r="AB101" s="141"/>
    </row>
    <row r="102" spans="1:28" x14ac:dyDescent="0.2">
      <c r="AB102" s="67"/>
    </row>
    <row r="103" spans="1:28" x14ac:dyDescent="0.2">
      <c r="AB103" s="67"/>
    </row>
    <row r="104" spans="1:28" x14ac:dyDescent="0.2">
      <c r="AB104" s="67"/>
    </row>
    <row r="105" spans="1:28" x14ac:dyDescent="0.2">
      <c r="E105" s="74"/>
      <c r="F105" s="74"/>
      <c r="AB105" s="67"/>
    </row>
    <row r="106" spans="1:28" x14ac:dyDescent="0.2">
      <c r="AB106" s="67"/>
    </row>
    <row r="107" spans="1:28" x14ac:dyDescent="0.2">
      <c r="AB107" s="67"/>
    </row>
  </sheetData>
  <pageMargins left="0.7" right="0.7"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3"/>
  <sheetViews>
    <sheetView zoomScaleNormal="100" workbookViewId="0">
      <pane ySplit="1" topLeftCell="A2" activePane="bottomLeft" state="frozen"/>
      <selection activeCell="D1" sqref="D1"/>
      <selection pane="bottomLeft" activeCell="A10" sqref="A10:G11"/>
    </sheetView>
  </sheetViews>
  <sheetFormatPr baseColWidth="10" defaultRowHeight="12.75" x14ac:dyDescent="0.2"/>
  <cols>
    <col min="3" max="3" width="25.42578125" customWidth="1"/>
    <col min="4" max="4" width="40.7109375" bestFit="1" customWidth="1"/>
    <col min="6" max="6" width="15.140625" bestFit="1" customWidth="1"/>
    <col min="7" max="7" width="15.140625" customWidth="1"/>
  </cols>
  <sheetData>
    <row r="1" spans="1:46" x14ac:dyDescent="0.2">
      <c r="A1" s="23" t="s">
        <v>0</v>
      </c>
      <c r="B1" s="24"/>
      <c r="C1" s="1"/>
      <c r="D1" s="43"/>
      <c r="E1" s="1"/>
      <c r="F1" s="25"/>
      <c r="G1" s="62"/>
      <c r="H1" s="1"/>
      <c r="I1" s="26" t="s">
        <v>1</v>
      </c>
      <c r="J1" s="26"/>
      <c r="K1" s="1"/>
      <c r="L1" s="1"/>
      <c r="M1" s="1"/>
      <c r="N1" s="1"/>
      <c r="O1" s="1"/>
      <c r="P1" s="26" t="s">
        <v>2</v>
      </c>
      <c r="Q1" s="26"/>
      <c r="R1" s="1"/>
      <c r="S1" s="26" t="s">
        <v>3</v>
      </c>
      <c r="T1" s="29"/>
      <c r="U1" s="26" t="s">
        <v>4</v>
      </c>
      <c r="V1" s="1"/>
      <c r="W1" s="26"/>
      <c r="X1" s="1"/>
      <c r="Y1" s="26" t="s">
        <v>5</v>
      </c>
      <c r="Z1" s="26" t="s">
        <v>6</v>
      </c>
      <c r="AA1" s="26"/>
      <c r="AB1" s="1"/>
      <c r="AC1" s="26" t="s">
        <v>7</v>
      </c>
      <c r="AD1" s="26"/>
      <c r="AE1" s="1"/>
      <c r="AF1" s="26" t="s">
        <v>8</v>
      </c>
      <c r="AG1" s="26"/>
      <c r="AH1" s="1"/>
      <c r="AI1" s="26" t="s">
        <v>9</v>
      </c>
      <c r="AJ1" s="26" t="s">
        <v>10</v>
      </c>
      <c r="AK1" s="26" t="s">
        <v>11</v>
      </c>
      <c r="AL1" s="26" t="s">
        <v>12</v>
      </c>
      <c r="AM1" s="26" t="s">
        <v>13</v>
      </c>
      <c r="AN1" s="26" t="s">
        <v>14</v>
      </c>
      <c r="AO1" s="29"/>
      <c r="AP1" s="26" t="s">
        <v>15</v>
      </c>
      <c r="AQ1" s="26"/>
      <c r="AR1" s="25"/>
      <c r="AS1" s="1"/>
      <c r="AT1" s="3"/>
    </row>
    <row r="2" spans="1:46" ht="25.5" x14ac:dyDescent="0.2">
      <c r="A2" s="17" t="s">
        <v>16</v>
      </c>
      <c r="B2" s="28" t="s">
        <v>17</v>
      </c>
      <c r="C2" s="17" t="s">
        <v>18</v>
      </c>
      <c r="D2" s="60" t="s">
        <v>132</v>
      </c>
      <c r="E2" s="17" t="s">
        <v>19</v>
      </c>
      <c r="F2" s="22" t="s">
        <v>20</v>
      </c>
      <c r="G2" s="82" t="s">
        <v>135</v>
      </c>
      <c r="H2" s="18" t="s">
        <v>21</v>
      </c>
      <c r="I2" s="16" t="s">
        <v>22</v>
      </c>
      <c r="J2" s="16" t="s">
        <v>23</v>
      </c>
      <c r="K2" s="16" t="s">
        <v>24</v>
      </c>
      <c r="L2" s="16" t="s">
        <v>25</v>
      </c>
      <c r="M2" s="16" t="s">
        <v>26</v>
      </c>
      <c r="N2" s="9" t="s">
        <v>27</v>
      </c>
      <c r="O2" s="18" t="s">
        <v>28</v>
      </c>
      <c r="P2" s="16" t="s">
        <v>29</v>
      </c>
      <c r="Q2" s="16" t="s">
        <v>30</v>
      </c>
      <c r="R2" s="9" t="s">
        <v>31</v>
      </c>
      <c r="S2" s="18">
        <v>3</v>
      </c>
      <c r="T2" s="18" t="s">
        <v>32</v>
      </c>
      <c r="U2" s="16" t="s">
        <v>33</v>
      </c>
      <c r="V2" s="16" t="s">
        <v>34</v>
      </c>
      <c r="W2" s="16" t="s">
        <v>35</v>
      </c>
      <c r="X2" s="9" t="s">
        <v>36</v>
      </c>
      <c r="Y2" s="16">
        <v>5</v>
      </c>
      <c r="Z2" s="18" t="s">
        <v>37</v>
      </c>
      <c r="AA2" s="16" t="s">
        <v>38</v>
      </c>
      <c r="AB2" s="9" t="s">
        <v>39</v>
      </c>
      <c r="AC2" s="18" t="s">
        <v>40</v>
      </c>
      <c r="AD2" s="16" t="s">
        <v>41</v>
      </c>
      <c r="AE2" s="9" t="s">
        <v>42</v>
      </c>
      <c r="AF2" s="18" t="s">
        <v>43</v>
      </c>
      <c r="AG2" s="16" t="s">
        <v>44</v>
      </c>
      <c r="AH2" s="9" t="s">
        <v>45</v>
      </c>
      <c r="AI2" s="17">
        <v>9</v>
      </c>
      <c r="AJ2" s="18">
        <v>10</v>
      </c>
      <c r="AK2" s="17">
        <v>11</v>
      </c>
      <c r="AL2" s="16">
        <v>12</v>
      </c>
      <c r="AM2" s="17">
        <v>13</v>
      </c>
      <c r="AN2" s="16">
        <v>14</v>
      </c>
      <c r="AO2" s="18" t="s">
        <v>46</v>
      </c>
      <c r="AP2" s="16" t="s">
        <v>47</v>
      </c>
      <c r="AQ2" s="16" t="s">
        <v>48</v>
      </c>
      <c r="AR2" s="9" t="s">
        <v>49</v>
      </c>
      <c r="AS2" s="8"/>
      <c r="AT2" s="19"/>
    </row>
    <row r="3" spans="1:46" x14ac:dyDescent="0.2">
      <c r="A3" s="245"/>
      <c r="B3" s="20"/>
      <c r="C3" s="14"/>
      <c r="D3" s="59"/>
      <c r="E3" s="22"/>
      <c r="F3" s="10"/>
      <c r="G3" s="57"/>
      <c r="H3" s="11"/>
      <c r="I3" s="11"/>
      <c r="J3" s="11"/>
      <c r="K3" s="11"/>
      <c r="L3" s="11"/>
      <c r="M3" s="11"/>
      <c r="N3" s="7"/>
      <c r="O3" s="11"/>
      <c r="P3" s="11"/>
      <c r="Q3" s="11"/>
      <c r="R3" s="11"/>
      <c r="S3" s="4"/>
      <c r="T3" s="11"/>
      <c r="U3" s="11"/>
      <c r="V3" s="11"/>
      <c r="W3" s="11"/>
      <c r="X3" s="11"/>
      <c r="Y3" s="4"/>
      <c r="Z3" s="11"/>
      <c r="AA3" s="11"/>
      <c r="AB3" s="11"/>
      <c r="AC3" s="11"/>
      <c r="AD3" s="11"/>
      <c r="AE3" s="11"/>
      <c r="AF3" s="11"/>
      <c r="AG3" s="11"/>
      <c r="AH3" s="11"/>
      <c r="AI3" s="11"/>
      <c r="AJ3" s="4"/>
      <c r="AK3" s="11"/>
      <c r="AL3" s="4"/>
      <c r="AM3" s="11"/>
      <c r="AN3" s="4"/>
      <c r="AO3" s="11"/>
      <c r="AP3" s="11"/>
      <c r="AQ3" s="11"/>
      <c r="AR3" s="11"/>
      <c r="AS3" s="8"/>
      <c r="AT3" s="5"/>
    </row>
    <row r="4" spans="1:46" x14ac:dyDescent="0.2">
      <c r="A4" s="246"/>
      <c r="B4" s="21"/>
      <c r="C4" s="12"/>
      <c r="D4" s="58"/>
      <c r="E4" s="27" t="s">
        <v>50</v>
      </c>
      <c r="F4" s="7"/>
      <c r="G4" s="7"/>
      <c r="H4" s="15"/>
      <c r="I4" s="2"/>
      <c r="J4" s="2"/>
      <c r="K4" s="2"/>
      <c r="L4" s="2"/>
      <c r="M4" s="2"/>
      <c r="N4" s="2"/>
      <c r="O4" s="15"/>
      <c r="P4" s="2"/>
      <c r="Q4" s="2"/>
      <c r="R4" s="6"/>
      <c r="S4" s="2"/>
      <c r="T4" s="15"/>
      <c r="U4" s="2"/>
      <c r="V4" s="2"/>
      <c r="W4" s="2"/>
      <c r="X4" s="13"/>
      <c r="Y4" s="2"/>
      <c r="Z4" s="15"/>
      <c r="AA4" s="2"/>
      <c r="AB4" s="6"/>
      <c r="AC4" s="15"/>
      <c r="AD4" s="2"/>
      <c r="AE4" s="6"/>
      <c r="AF4" s="15"/>
      <c r="AG4" s="2"/>
      <c r="AH4" s="6"/>
      <c r="AI4" s="14"/>
      <c r="AJ4" s="2"/>
      <c r="AK4" s="14"/>
      <c r="AL4" s="2"/>
      <c r="AM4" s="14"/>
      <c r="AN4" s="2"/>
      <c r="AO4" s="15"/>
      <c r="AP4" s="2"/>
      <c r="AQ4" s="2"/>
      <c r="AR4" s="13"/>
      <c r="AS4" s="25"/>
      <c r="AT4" s="2">
        <f>SUM(H4:AR4)</f>
        <v>0</v>
      </c>
    </row>
    <row r="5" spans="1:46" x14ac:dyDescent="0.2">
      <c r="A5" s="247">
        <v>98</v>
      </c>
      <c r="B5" s="42">
        <v>41645</v>
      </c>
      <c r="C5" s="71" t="s">
        <v>138</v>
      </c>
      <c r="D5" s="71" t="s">
        <v>141</v>
      </c>
      <c r="E5" s="75"/>
      <c r="F5" s="73">
        <v>850</v>
      </c>
      <c r="G5" s="72">
        <f t="shared" ref="G5:G14" si="0">SUM(H5:AR5)</f>
        <v>850</v>
      </c>
      <c r="J5" s="75"/>
      <c r="Z5">
        <v>850</v>
      </c>
    </row>
    <row r="6" spans="1:46" x14ac:dyDescent="0.2">
      <c r="A6" s="248">
        <v>99</v>
      </c>
      <c r="B6" s="42">
        <v>41662</v>
      </c>
      <c r="C6" t="s">
        <v>138</v>
      </c>
      <c r="D6" s="64" t="s">
        <v>142</v>
      </c>
      <c r="E6" s="75"/>
      <c r="F6" s="86">
        <v>212.5</v>
      </c>
      <c r="G6" s="72">
        <f t="shared" si="0"/>
        <v>212.5</v>
      </c>
      <c r="I6" s="78"/>
      <c r="Z6">
        <v>212.5</v>
      </c>
      <c r="AT6" s="44"/>
    </row>
    <row r="7" spans="1:46" x14ac:dyDescent="0.2">
      <c r="A7" s="247">
        <v>100</v>
      </c>
      <c r="B7" s="42">
        <v>41662</v>
      </c>
      <c r="C7" t="s">
        <v>144</v>
      </c>
      <c r="D7" t="s">
        <v>143</v>
      </c>
      <c r="E7" s="75"/>
      <c r="F7" s="86">
        <v>3076</v>
      </c>
      <c r="G7" s="72">
        <f t="shared" si="0"/>
        <v>3076</v>
      </c>
      <c r="AM7">
        <v>3076</v>
      </c>
      <c r="AT7" s="44"/>
    </row>
    <row r="8" spans="1:46" x14ac:dyDescent="0.2">
      <c r="A8" s="247">
        <v>101</v>
      </c>
      <c r="B8" s="42">
        <v>41662</v>
      </c>
      <c r="C8" t="s">
        <v>131</v>
      </c>
      <c r="D8" t="s">
        <v>145</v>
      </c>
      <c r="E8" s="75"/>
      <c r="F8" s="87">
        <v>1800</v>
      </c>
      <c r="G8" s="72">
        <f t="shared" si="0"/>
        <v>1800</v>
      </c>
      <c r="AG8">
        <v>1800</v>
      </c>
      <c r="AT8" s="44"/>
    </row>
    <row r="9" spans="1:46" x14ac:dyDescent="0.2">
      <c r="A9" s="248">
        <v>102</v>
      </c>
      <c r="B9" s="42">
        <v>41673</v>
      </c>
      <c r="C9" t="s">
        <v>170</v>
      </c>
      <c r="D9" t="s">
        <v>171</v>
      </c>
      <c r="E9" s="75"/>
      <c r="F9" s="87">
        <v>7.5</v>
      </c>
      <c r="G9" s="72">
        <f t="shared" si="0"/>
        <v>7.5</v>
      </c>
      <c r="AN9">
        <v>7.5</v>
      </c>
      <c r="AT9" s="44"/>
    </row>
    <row r="10" spans="1:46" x14ac:dyDescent="0.2">
      <c r="A10" s="247">
        <v>103</v>
      </c>
      <c r="B10" s="42">
        <v>41681</v>
      </c>
      <c r="C10" t="s">
        <v>146</v>
      </c>
      <c r="D10" s="64" t="s">
        <v>147</v>
      </c>
      <c r="E10" s="75"/>
      <c r="F10" s="87">
        <v>8506.25</v>
      </c>
      <c r="G10" s="72">
        <f t="shared" si="0"/>
        <v>8506.25</v>
      </c>
      <c r="Z10">
        <v>8506.25</v>
      </c>
      <c r="AP10" s="78"/>
      <c r="AT10" s="44"/>
    </row>
    <row r="11" spans="1:46" x14ac:dyDescent="0.2">
      <c r="A11" s="247">
        <v>104</v>
      </c>
      <c r="B11" s="42">
        <v>41681</v>
      </c>
      <c r="C11" t="s">
        <v>148</v>
      </c>
      <c r="D11" s="64" t="s">
        <v>149</v>
      </c>
      <c r="E11" s="75"/>
      <c r="F11" s="87">
        <v>395</v>
      </c>
      <c r="G11" s="72">
        <f t="shared" si="0"/>
        <v>395</v>
      </c>
      <c r="T11">
        <v>395</v>
      </c>
      <c r="AP11" s="78"/>
      <c r="AT11" s="44"/>
    </row>
    <row r="12" spans="1:46" x14ac:dyDescent="0.2">
      <c r="A12" s="248">
        <v>105</v>
      </c>
      <c r="B12" s="42">
        <v>41681</v>
      </c>
      <c r="C12" s="77" t="s">
        <v>151</v>
      </c>
      <c r="D12" s="71" t="s">
        <v>150</v>
      </c>
      <c r="E12" s="75"/>
      <c r="F12" s="88">
        <v>9237</v>
      </c>
      <c r="G12" s="72">
        <f t="shared" si="0"/>
        <v>9237</v>
      </c>
      <c r="S12">
        <v>9237</v>
      </c>
      <c r="T12" s="78"/>
      <c r="AT12" s="44"/>
    </row>
    <row r="13" spans="1:46" x14ac:dyDescent="0.2">
      <c r="A13" s="247">
        <v>106</v>
      </c>
      <c r="B13" s="76">
        <v>41688</v>
      </c>
      <c r="C13" s="71" t="s">
        <v>157</v>
      </c>
      <c r="D13" s="71" t="s">
        <v>156</v>
      </c>
      <c r="E13" s="75"/>
      <c r="F13" s="88">
        <v>1350</v>
      </c>
      <c r="G13" s="72">
        <f t="shared" si="0"/>
        <v>1350</v>
      </c>
      <c r="T13" s="78"/>
      <c r="AO13">
        <v>1350</v>
      </c>
      <c r="AT13" s="44"/>
    </row>
    <row r="14" spans="1:46" x14ac:dyDescent="0.2">
      <c r="A14" s="247">
        <v>107</v>
      </c>
      <c r="B14" s="76">
        <v>41688</v>
      </c>
      <c r="C14" s="71" t="s">
        <v>154</v>
      </c>
      <c r="D14" s="71" t="s">
        <v>155</v>
      </c>
      <c r="E14" s="75"/>
      <c r="F14" s="88">
        <v>260</v>
      </c>
      <c r="G14" s="72">
        <f t="shared" si="0"/>
        <v>260</v>
      </c>
      <c r="AO14">
        <v>260</v>
      </c>
      <c r="AP14" s="78"/>
      <c r="AT14" s="44"/>
    </row>
    <row r="15" spans="1:46" x14ac:dyDescent="0.2">
      <c r="A15" s="248">
        <v>108</v>
      </c>
      <c r="B15" s="76">
        <v>41688</v>
      </c>
      <c r="C15" s="71" t="s">
        <v>153</v>
      </c>
      <c r="D15" s="71" t="s">
        <v>152</v>
      </c>
      <c r="E15" s="75"/>
      <c r="F15" s="88">
        <v>435</v>
      </c>
      <c r="G15" s="72">
        <f>SUM(H15:AR15)</f>
        <v>435</v>
      </c>
      <c r="AN15" s="78"/>
      <c r="AO15">
        <v>435</v>
      </c>
      <c r="AT15" s="44"/>
    </row>
    <row r="16" spans="1:46" x14ac:dyDescent="0.2">
      <c r="A16" s="247">
        <v>109</v>
      </c>
      <c r="B16" s="42">
        <v>41701</v>
      </c>
      <c r="C16" t="s">
        <v>170</v>
      </c>
      <c r="D16" t="s">
        <v>171</v>
      </c>
      <c r="E16" s="75"/>
      <c r="F16" s="88">
        <v>20</v>
      </c>
      <c r="G16" s="72">
        <f>SUM(H16:AR16)</f>
        <v>20</v>
      </c>
      <c r="T16" s="78"/>
      <c r="AN16">
        <v>20</v>
      </c>
      <c r="AT16" s="44"/>
    </row>
    <row r="17" spans="1:46" x14ac:dyDescent="0.2">
      <c r="A17" s="247">
        <v>110</v>
      </c>
      <c r="B17" s="76">
        <v>41704</v>
      </c>
      <c r="C17" s="77" t="s">
        <v>205</v>
      </c>
      <c r="D17" s="71" t="s">
        <v>204</v>
      </c>
      <c r="E17" s="75"/>
      <c r="F17" s="88">
        <v>200</v>
      </c>
      <c r="G17" s="72">
        <f>SUM(H17:AR17)</f>
        <v>200</v>
      </c>
      <c r="T17" s="78"/>
      <c r="AN17">
        <v>200</v>
      </c>
      <c r="AT17" s="44"/>
    </row>
    <row r="18" spans="1:46" x14ac:dyDescent="0.2">
      <c r="A18" s="248">
        <v>111</v>
      </c>
      <c r="B18" s="42">
        <v>41708</v>
      </c>
      <c r="C18" s="71" t="s">
        <v>213</v>
      </c>
      <c r="D18" t="s">
        <v>233</v>
      </c>
      <c r="E18" s="75"/>
      <c r="F18" s="87">
        <v>2660</v>
      </c>
      <c r="G18" s="72">
        <f t="shared" ref="G18:G35" si="1">SUM(H18:AR18)</f>
        <v>2660</v>
      </c>
      <c r="T18">
        <v>2660</v>
      </c>
      <c r="AO18" s="78"/>
      <c r="AT18" s="62"/>
    </row>
    <row r="19" spans="1:46" x14ac:dyDescent="0.2">
      <c r="A19" s="247">
        <v>112</v>
      </c>
      <c r="B19" s="42">
        <v>41730</v>
      </c>
      <c r="C19" t="s">
        <v>170</v>
      </c>
      <c r="D19" t="s">
        <v>171</v>
      </c>
      <c r="E19" s="75"/>
      <c r="F19" s="87">
        <v>1</v>
      </c>
      <c r="G19" s="72">
        <f t="shared" si="1"/>
        <v>1</v>
      </c>
      <c r="AN19">
        <v>1</v>
      </c>
      <c r="AO19" s="78"/>
      <c r="AT19" s="62"/>
    </row>
    <row r="20" spans="1:46" x14ac:dyDescent="0.2">
      <c r="A20" s="247">
        <v>113</v>
      </c>
      <c r="B20" s="42">
        <v>41736</v>
      </c>
      <c r="C20" t="s">
        <v>131</v>
      </c>
      <c r="D20" s="95" t="s">
        <v>221</v>
      </c>
      <c r="E20" s="75"/>
      <c r="F20" s="87">
        <v>1000</v>
      </c>
      <c r="G20" s="72">
        <f t="shared" si="1"/>
        <v>1000</v>
      </c>
      <c r="U20">
        <v>800</v>
      </c>
      <c r="AF20">
        <v>200</v>
      </c>
      <c r="AO20" s="78"/>
      <c r="AT20" s="62"/>
    </row>
    <row r="21" spans="1:46" x14ac:dyDescent="0.2">
      <c r="A21" s="248">
        <v>114</v>
      </c>
      <c r="B21" s="42">
        <v>41736</v>
      </c>
      <c r="C21" t="s">
        <v>217</v>
      </c>
      <c r="D21" s="71" t="s">
        <v>222</v>
      </c>
      <c r="E21" s="75"/>
      <c r="F21" s="87">
        <v>3600</v>
      </c>
      <c r="G21" s="72">
        <f t="shared" si="1"/>
        <v>3600</v>
      </c>
      <c r="T21" s="78"/>
      <c r="AQ21">
        <v>3600</v>
      </c>
    </row>
    <row r="22" spans="1:46" x14ac:dyDescent="0.2">
      <c r="A22" s="247">
        <v>115</v>
      </c>
      <c r="B22" s="42">
        <v>41738</v>
      </c>
      <c r="C22" t="s">
        <v>230</v>
      </c>
      <c r="D22" s="71" t="s">
        <v>236</v>
      </c>
      <c r="E22" s="75"/>
      <c r="F22" s="87">
        <v>927</v>
      </c>
      <c r="G22" s="72">
        <f t="shared" si="1"/>
        <v>927</v>
      </c>
      <c r="T22">
        <v>927</v>
      </c>
      <c r="AO22" s="78"/>
    </row>
    <row r="23" spans="1:46" x14ac:dyDescent="0.2">
      <c r="A23" s="247">
        <v>116</v>
      </c>
      <c r="B23" s="42">
        <v>41757</v>
      </c>
      <c r="C23" t="s">
        <v>154</v>
      </c>
      <c r="D23" s="71" t="s">
        <v>243</v>
      </c>
      <c r="E23" s="75"/>
      <c r="F23" s="87">
        <v>816</v>
      </c>
      <c r="G23" s="72">
        <f t="shared" si="1"/>
        <v>816</v>
      </c>
      <c r="AO23" s="78">
        <v>816</v>
      </c>
    </row>
    <row r="24" spans="1:46" x14ac:dyDescent="0.2">
      <c r="A24" s="248">
        <v>117</v>
      </c>
      <c r="B24" s="42">
        <v>41757</v>
      </c>
      <c r="C24" t="s">
        <v>154</v>
      </c>
      <c r="D24" s="71" t="s">
        <v>245</v>
      </c>
      <c r="E24" s="75"/>
      <c r="F24" s="87">
        <v>187</v>
      </c>
      <c r="G24" s="72">
        <f t="shared" si="1"/>
        <v>187</v>
      </c>
      <c r="AO24" s="78">
        <v>187</v>
      </c>
    </row>
    <row r="25" spans="1:46" x14ac:dyDescent="0.2">
      <c r="A25" s="247">
        <v>118</v>
      </c>
      <c r="B25" s="42">
        <v>41757</v>
      </c>
      <c r="C25" t="s">
        <v>154</v>
      </c>
      <c r="D25" s="71" t="s">
        <v>244</v>
      </c>
      <c r="E25" s="75"/>
      <c r="F25" s="87">
        <v>694</v>
      </c>
      <c r="G25" s="72">
        <f t="shared" si="1"/>
        <v>694</v>
      </c>
      <c r="AN25" s="78"/>
      <c r="AO25">
        <v>694</v>
      </c>
    </row>
    <row r="26" spans="1:46" x14ac:dyDescent="0.2">
      <c r="A26" s="247">
        <v>119</v>
      </c>
      <c r="B26" s="42">
        <v>41757</v>
      </c>
      <c r="C26" t="s">
        <v>215</v>
      </c>
      <c r="D26" s="71" t="s">
        <v>247</v>
      </c>
      <c r="E26" s="75"/>
      <c r="F26" s="87">
        <v>331</v>
      </c>
      <c r="G26" s="72">
        <f t="shared" si="1"/>
        <v>331</v>
      </c>
      <c r="T26">
        <v>331</v>
      </c>
      <c r="V26" s="78"/>
    </row>
    <row r="27" spans="1:46" x14ac:dyDescent="0.2">
      <c r="A27" s="248">
        <v>120</v>
      </c>
      <c r="B27" s="42">
        <v>41757</v>
      </c>
      <c r="C27" t="s">
        <v>215</v>
      </c>
      <c r="D27" s="71" t="s">
        <v>248</v>
      </c>
      <c r="E27" s="75"/>
      <c r="F27" s="87">
        <v>108</v>
      </c>
      <c r="G27" s="72">
        <f t="shared" si="1"/>
        <v>108</v>
      </c>
      <c r="T27" s="78">
        <v>108</v>
      </c>
      <c r="V27" s="78"/>
    </row>
    <row r="28" spans="1:46" x14ac:dyDescent="0.2">
      <c r="A28" s="247">
        <v>121</v>
      </c>
      <c r="B28" s="42">
        <v>41757</v>
      </c>
      <c r="C28" s="77" t="s">
        <v>169</v>
      </c>
      <c r="D28" s="71" t="s">
        <v>246</v>
      </c>
      <c r="E28" s="75"/>
      <c r="F28" s="87">
        <v>400</v>
      </c>
      <c r="G28" s="72">
        <f t="shared" si="1"/>
        <v>400</v>
      </c>
      <c r="V28" s="78"/>
      <c r="AO28" s="78"/>
      <c r="AQ28">
        <v>400</v>
      </c>
    </row>
    <row r="29" spans="1:46" x14ac:dyDescent="0.2">
      <c r="A29" s="247">
        <v>122</v>
      </c>
      <c r="B29" s="42">
        <v>41761</v>
      </c>
      <c r="C29" s="71" t="s">
        <v>170</v>
      </c>
      <c r="D29" s="71" t="s">
        <v>171</v>
      </c>
      <c r="E29" s="75"/>
      <c r="F29" s="87">
        <v>36</v>
      </c>
      <c r="G29" s="72">
        <f t="shared" si="1"/>
        <v>36</v>
      </c>
      <c r="N29" s="78"/>
      <c r="V29" s="78"/>
      <c r="AN29">
        <v>36</v>
      </c>
      <c r="AO29" s="78"/>
    </row>
    <row r="30" spans="1:46" x14ac:dyDescent="0.2">
      <c r="A30" s="248">
        <v>123</v>
      </c>
      <c r="B30" s="42">
        <v>41792</v>
      </c>
      <c r="C30" s="71" t="s">
        <v>251</v>
      </c>
      <c r="D30" s="71" t="s">
        <v>107</v>
      </c>
      <c r="E30" s="75"/>
      <c r="F30" s="87">
        <v>485</v>
      </c>
      <c r="G30" s="72">
        <f t="shared" si="1"/>
        <v>485</v>
      </c>
      <c r="N30" s="78"/>
      <c r="V30" s="78"/>
      <c r="AA30">
        <v>485</v>
      </c>
      <c r="AO30" s="78"/>
    </row>
    <row r="31" spans="1:46" x14ac:dyDescent="0.2">
      <c r="A31" s="247">
        <v>124</v>
      </c>
      <c r="B31" s="42">
        <v>41792</v>
      </c>
      <c r="C31" s="71" t="s">
        <v>252</v>
      </c>
      <c r="D31" s="71" t="s">
        <v>253</v>
      </c>
      <c r="E31" s="75"/>
      <c r="F31" s="87">
        <v>890</v>
      </c>
      <c r="G31" s="72">
        <f t="shared" si="1"/>
        <v>890</v>
      </c>
      <c r="N31" s="78"/>
      <c r="V31" s="78">
        <v>890</v>
      </c>
      <c r="AO31" s="78"/>
    </row>
    <row r="32" spans="1:46" x14ac:dyDescent="0.2">
      <c r="A32" s="247">
        <v>125</v>
      </c>
      <c r="B32" s="42">
        <v>41792</v>
      </c>
      <c r="C32" s="71" t="s">
        <v>254</v>
      </c>
      <c r="D32" s="71" t="s">
        <v>255</v>
      </c>
      <c r="E32" s="75"/>
      <c r="F32" s="87">
        <v>1750</v>
      </c>
      <c r="G32" s="72">
        <f t="shared" si="1"/>
        <v>1750</v>
      </c>
      <c r="N32" s="78"/>
      <c r="V32" s="78"/>
      <c r="AO32" s="78"/>
      <c r="AQ32">
        <v>1750</v>
      </c>
    </row>
    <row r="33" spans="1:43" x14ac:dyDescent="0.2">
      <c r="A33" s="248">
        <v>126</v>
      </c>
      <c r="B33" s="42">
        <v>41792</v>
      </c>
      <c r="C33" s="71" t="s">
        <v>217</v>
      </c>
      <c r="D33" s="71" t="s">
        <v>258</v>
      </c>
      <c r="E33" s="75"/>
      <c r="F33" s="87">
        <v>2850</v>
      </c>
      <c r="G33" s="72">
        <f t="shared" si="1"/>
        <v>2850</v>
      </c>
      <c r="N33" s="78"/>
      <c r="V33" s="78">
        <v>2850</v>
      </c>
      <c r="AO33" s="78"/>
    </row>
    <row r="34" spans="1:43" x14ac:dyDescent="0.2">
      <c r="A34" s="247">
        <v>127</v>
      </c>
      <c r="B34" s="42">
        <v>41809</v>
      </c>
      <c r="C34" s="71" t="s">
        <v>176</v>
      </c>
      <c r="D34" s="71" t="s">
        <v>264</v>
      </c>
      <c r="E34" s="75"/>
      <c r="F34" s="87">
        <v>212</v>
      </c>
      <c r="G34" s="72">
        <f t="shared" si="1"/>
        <v>212</v>
      </c>
      <c r="T34" s="78"/>
      <c r="V34" s="78"/>
      <c r="AO34">
        <v>212</v>
      </c>
    </row>
    <row r="35" spans="1:43" x14ac:dyDescent="0.2">
      <c r="A35" s="247">
        <v>128</v>
      </c>
      <c r="B35" s="42">
        <v>41821</v>
      </c>
      <c r="C35" s="71" t="s">
        <v>170</v>
      </c>
      <c r="D35" s="71" t="s">
        <v>171</v>
      </c>
      <c r="E35" s="75"/>
      <c r="F35" s="87">
        <v>19</v>
      </c>
      <c r="G35" s="72">
        <f t="shared" si="1"/>
        <v>19</v>
      </c>
      <c r="V35" s="78"/>
      <c r="AN35">
        <v>19</v>
      </c>
    </row>
    <row r="36" spans="1:43" x14ac:dyDescent="0.2">
      <c r="A36" s="248">
        <v>129</v>
      </c>
      <c r="B36" s="42">
        <v>41838</v>
      </c>
      <c r="C36" s="71" t="s">
        <v>215</v>
      </c>
      <c r="D36" s="71" t="s">
        <v>265</v>
      </c>
      <c r="E36" s="75"/>
      <c r="F36" s="87">
        <v>599</v>
      </c>
      <c r="G36" s="72">
        <f>SUM(H36:AR36)</f>
        <v>599</v>
      </c>
      <c r="V36" s="78"/>
      <c r="AB36">
        <v>599</v>
      </c>
    </row>
    <row r="37" spans="1:43" x14ac:dyDescent="0.2">
      <c r="A37" s="247">
        <v>130</v>
      </c>
      <c r="B37" s="42">
        <v>41838</v>
      </c>
      <c r="C37" s="71" t="s">
        <v>215</v>
      </c>
      <c r="D37" s="71" t="s">
        <v>266</v>
      </c>
      <c r="E37" s="75"/>
      <c r="F37" s="87">
        <v>369</v>
      </c>
      <c r="G37" s="72">
        <f>SUM(H37:AR37)</f>
        <v>369</v>
      </c>
      <c r="V37" s="78"/>
      <c r="AB37">
        <v>369</v>
      </c>
    </row>
    <row r="38" spans="1:43" x14ac:dyDescent="0.2">
      <c r="A38" s="247">
        <v>131</v>
      </c>
      <c r="B38" s="42">
        <v>41838</v>
      </c>
      <c r="C38" s="71" t="s">
        <v>273</v>
      </c>
      <c r="D38" s="71" t="s">
        <v>274</v>
      </c>
      <c r="E38" s="75"/>
      <c r="F38" s="87">
        <v>1000</v>
      </c>
      <c r="G38" s="72">
        <f>SUM(H38:AR38)</f>
        <v>1000</v>
      </c>
      <c r="V38" s="78"/>
      <c r="AQ38">
        <v>1000</v>
      </c>
    </row>
    <row r="39" spans="1:43" x14ac:dyDescent="0.2">
      <c r="A39" s="248">
        <v>132</v>
      </c>
      <c r="B39" s="42">
        <v>41852</v>
      </c>
      <c r="C39" s="71" t="s">
        <v>170</v>
      </c>
      <c r="D39" s="71" t="s">
        <v>171</v>
      </c>
      <c r="E39" s="75"/>
      <c r="F39" s="87">
        <v>13.5</v>
      </c>
      <c r="G39" s="72">
        <f>SUM(H39:AR39)</f>
        <v>13.5</v>
      </c>
      <c r="V39" s="78"/>
      <c r="AN39">
        <v>13.5</v>
      </c>
    </row>
    <row r="40" spans="1:43" x14ac:dyDescent="0.2">
      <c r="A40" s="247">
        <v>133</v>
      </c>
      <c r="B40" s="42">
        <v>41932</v>
      </c>
      <c r="C40" s="71" t="s">
        <v>294</v>
      </c>
      <c r="D40" s="71" t="s">
        <v>293</v>
      </c>
      <c r="E40" s="75"/>
      <c r="F40" s="87">
        <v>3000</v>
      </c>
      <c r="G40" s="72">
        <f>SUM(H40:AR40)</f>
        <v>3000</v>
      </c>
      <c r="V40" s="78"/>
      <c r="AQ40">
        <v>3000</v>
      </c>
    </row>
    <row r="41" spans="1:43" x14ac:dyDescent="0.2">
      <c r="A41" s="247">
        <v>134</v>
      </c>
      <c r="B41" s="42">
        <v>41932</v>
      </c>
      <c r="C41" s="71" t="s">
        <v>300</v>
      </c>
      <c r="D41" s="71" t="s">
        <v>301</v>
      </c>
      <c r="E41" s="75"/>
      <c r="F41" s="87">
        <v>600</v>
      </c>
      <c r="G41" s="72">
        <f t="shared" ref="G41:G49" si="2">SUM(H41:AR41)</f>
        <v>600</v>
      </c>
      <c r="V41" s="78"/>
      <c r="AQ41">
        <v>600</v>
      </c>
    </row>
    <row r="42" spans="1:43" x14ac:dyDescent="0.2">
      <c r="A42" s="248">
        <v>135</v>
      </c>
      <c r="B42" s="42">
        <v>41932</v>
      </c>
      <c r="C42" s="71" t="s">
        <v>167</v>
      </c>
      <c r="D42" s="71" t="s">
        <v>302</v>
      </c>
      <c r="E42" s="75"/>
      <c r="F42" s="87">
        <v>179</v>
      </c>
      <c r="G42" s="72">
        <f t="shared" si="2"/>
        <v>179</v>
      </c>
      <c r="V42" s="78"/>
      <c r="AM42">
        <v>179</v>
      </c>
    </row>
    <row r="43" spans="1:43" x14ac:dyDescent="0.2">
      <c r="A43" s="247">
        <v>136</v>
      </c>
      <c r="B43" s="42">
        <v>41932</v>
      </c>
      <c r="C43" s="71" t="s">
        <v>176</v>
      </c>
      <c r="D43" s="71" t="s">
        <v>303</v>
      </c>
      <c r="E43" s="75"/>
      <c r="F43" s="87">
        <v>99</v>
      </c>
      <c r="G43" s="72">
        <f t="shared" si="2"/>
        <v>99</v>
      </c>
      <c r="V43" s="78"/>
      <c r="AJ43">
        <v>99</v>
      </c>
    </row>
    <row r="44" spans="1:43" x14ac:dyDescent="0.2">
      <c r="A44" s="247">
        <v>137</v>
      </c>
      <c r="B44" s="42">
        <v>41932</v>
      </c>
      <c r="C44" s="71" t="s">
        <v>305</v>
      </c>
      <c r="D44" s="71" t="s">
        <v>304</v>
      </c>
      <c r="E44" s="75"/>
      <c r="F44" s="87">
        <v>185</v>
      </c>
      <c r="G44" s="72">
        <f t="shared" si="2"/>
        <v>185</v>
      </c>
      <c r="V44" s="78"/>
      <c r="AO44">
        <v>185</v>
      </c>
    </row>
    <row r="45" spans="1:43" x14ac:dyDescent="0.2">
      <c r="A45" s="248">
        <v>138</v>
      </c>
      <c r="B45" s="42">
        <v>41932</v>
      </c>
      <c r="C45" s="71" t="s">
        <v>217</v>
      </c>
      <c r="D45" s="71" t="s">
        <v>306</v>
      </c>
      <c r="E45" s="75"/>
      <c r="F45" s="87">
        <v>1144</v>
      </c>
      <c r="G45" s="72">
        <f t="shared" si="2"/>
        <v>1144</v>
      </c>
      <c r="V45" s="78">
        <v>1144</v>
      </c>
    </row>
    <row r="46" spans="1:43" x14ac:dyDescent="0.2">
      <c r="A46" s="247">
        <v>139</v>
      </c>
      <c r="B46" s="42">
        <v>41946</v>
      </c>
      <c r="C46" s="71" t="s">
        <v>170</v>
      </c>
      <c r="D46" s="71" t="s">
        <v>171</v>
      </c>
      <c r="E46" s="75"/>
      <c r="F46" s="87">
        <v>27</v>
      </c>
      <c r="G46" s="72">
        <f t="shared" si="2"/>
        <v>27</v>
      </c>
      <c r="V46" s="78"/>
      <c r="AN46">
        <v>27</v>
      </c>
    </row>
    <row r="47" spans="1:43" x14ac:dyDescent="0.2">
      <c r="A47" s="247">
        <v>140</v>
      </c>
      <c r="B47" s="42">
        <v>41996</v>
      </c>
      <c r="C47" s="71" t="s">
        <v>215</v>
      </c>
      <c r="D47" s="71" t="s">
        <v>323</v>
      </c>
      <c r="F47" s="87">
        <v>2000</v>
      </c>
      <c r="G47" s="72">
        <f t="shared" si="2"/>
        <v>2000</v>
      </c>
      <c r="V47" s="78"/>
      <c r="AL47">
        <v>2000</v>
      </c>
    </row>
    <row r="48" spans="1:43" x14ac:dyDescent="0.2">
      <c r="A48" s="248">
        <v>141</v>
      </c>
      <c r="B48" s="42">
        <v>41996</v>
      </c>
      <c r="C48" s="71" t="s">
        <v>131</v>
      </c>
      <c r="D48" s="71" t="s">
        <v>324</v>
      </c>
      <c r="F48" s="87">
        <v>1800</v>
      </c>
      <c r="G48" s="72">
        <f t="shared" si="2"/>
        <v>1800</v>
      </c>
      <c r="V48" s="78"/>
      <c r="AG48">
        <v>1800</v>
      </c>
    </row>
    <row r="49" spans="1:46" x14ac:dyDescent="0.2">
      <c r="A49" s="247">
        <v>142</v>
      </c>
      <c r="B49" s="42">
        <v>42002</v>
      </c>
      <c r="C49" s="71" t="s">
        <v>131</v>
      </c>
      <c r="D49" s="71" t="s">
        <v>329</v>
      </c>
      <c r="F49" s="87">
        <v>36100</v>
      </c>
      <c r="G49" s="72">
        <f t="shared" si="2"/>
        <v>36100</v>
      </c>
      <c r="V49" s="78"/>
      <c r="AH49">
        <v>36100</v>
      </c>
    </row>
    <row r="50" spans="1:46" x14ac:dyDescent="0.2">
      <c r="A50" s="92"/>
      <c r="B50" s="42"/>
      <c r="C50" s="71"/>
      <c r="D50" s="71"/>
      <c r="F50" s="87"/>
      <c r="G50" s="72"/>
      <c r="V50" s="78"/>
    </row>
    <row r="52" spans="1:46" ht="18" x14ac:dyDescent="0.25">
      <c r="A52" s="69"/>
      <c r="B52" s="69"/>
      <c r="C52" s="69" t="s">
        <v>133</v>
      </c>
      <c r="D52" s="69"/>
      <c r="E52" s="69"/>
      <c r="F52" s="79">
        <f>SUM(F5:F51)</f>
        <v>90430.75</v>
      </c>
      <c r="G52" s="79">
        <f>SUM(H52:AR52)</f>
        <v>90430.75</v>
      </c>
      <c r="H52" s="80">
        <f>SUM(H5:H51)</f>
        <v>0</v>
      </c>
      <c r="I52" s="80">
        <f t="shared" ref="I52:AR52" si="3">SUM(I5:I51)</f>
        <v>0</v>
      </c>
      <c r="J52" s="80">
        <f t="shared" si="3"/>
        <v>0</v>
      </c>
      <c r="K52" s="80">
        <f t="shared" si="3"/>
        <v>0</v>
      </c>
      <c r="L52" s="80">
        <f t="shared" si="3"/>
        <v>0</v>
      </c>
      <c r="M52" s="80">
        <f t="shared" si="3"/>
        <v>0</v>
      </c>
      <c r="N52" s="80">
        <f t="shared" si="3"/>
        <v>0</v>
      </c>
      <c r="O52" s="80">
        <f t="shared" si="3"/>
        <v>0</v>
      </c>
      <c r="P52" s="80">
        <f t="shared" si="3"/>
        <v>0</v>
      </c>
      <c r="Q52" s="80">
        <f t="shared" si="3"/>
        <v>0</v>
      </c>
      <c r="R52" s="80">
        <f t="shared" si="3"/>
        <v>0</v>
      </c>
      <c r="S52" s="80">
        <f t="shared" si="3"/>
        <v>9237</v>
      </c>
      <c r="T52" s="80">
        <f t="shared" si="3"/>
        <v>4421</v>
      </c>
      <c r="U52" s="80">
        <f t="shared" si="3"/>
        <v>800</v>
      </c>
      <c r="V52" s="80">
        <f t="shared" si="3"/>
        <v>4884</v>
      </c>
      <c r="W52" s="80">
        <f t="shared" si="3"/>
        <v>0</v>
      </c>
      <c r="X52" s="80">
        <f t="shared" si="3"/>
        <v>0</v>
      </c>
      <c r="Y52" s="80">
        <f t="shared" si="3"/>
        <v>0</v>
      </c>
      <c r="Z52" s="80">
        <f>SUM(Z5:Z51)</f>
        <v>9568.75</v>
      </c>
      <c r="AA52" s="80">
        <f t="shared" si="3"/>
        <v>485</v>
      </c>
      <c r="AB52" s="80">
        <f t="shared" si="3"/>
        <v>968</v>
      </c>
      <c r="AC52" s="80">
        <f t="shared" si="3"/>
        <v>0</v>
      </c>
      <c r="AD52" s="80">
        <f t="shared" si="3"/>
        <v>0</v>
      </c>
      <c r="AE52" s="80">
        <f t="shared" si="3"/>
        <v>0</v>
      </c>
      <c r="AF52" s="80">
        <f t="shared" si="3"/>
        <v>200</v>
      </c>
      <c r="AG52" s="80">
        <f t="shared" si="3"/>
        <v>3600</v>
      </c>
      <c r="AH52" s="80">
        <f t="shared" si="3"/>
        <v>36100</v>
      </c>
      <c r="AI52" s="80">
        <f t="shared" si="3"/>
        <v>0</v>
      </c>
      <c r="AJ52" s="80">
        <f t="shared" si="3"/>
        <v>99</v>
      </c>
      <c r="AK52" s="80">
        <f t="shared" si="3"/>
        <v>0</v>
      </c>
      <c r="AL52" s="80">
        <f t="shared" si="3"/>
        <v>2000</v>
      </c>
      <c r="AM52" s="80">
        <f t="shared" si="3"/>
        <v>3255</v>
      </c>
      <c r="AN52" s="80">
        <f t="shared" si="3"/>
        <v>324</v>
      </c>
      <c r="AO52" s="80">
        <f t="shared" si="3"/>
        <v>4139</v>
      </c>
      <c r="AP52" s="80">
        <f t="shared" si="3"/>
        <v>0</v>
      </c>
      <c r="AQ52" s="80">
        <f t="shared" si="3"/>
        <v>10350</v>
      </c>
      <c r="AR52" s="80">
        <f t="shared" si="3"/>
        <v>0</v>
      </c>
      <c r="AS52" s="80"/>
      <c r="AT52" s="81">
        <f>SUM(AT3:AT38)</f>
        <v>0</v>
      </c>
    </row>
    <row r="53" spans="1:46" x14ac:dyDescent="0.2">
      <c r="J53" s="75"/>
    </row>
  </sheetData>
  <pageMargins left="0.7" right="0.7" top="0.75" bottom="0.75" header="0.3" footer="0.3"/>
  <pageSetup paperSize="9" scale="9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5"/>
  <sheetViews>
    <sheetView zoomScaleNormal="100" workbookViewId="0">
      <selection activeCell="G1" sqref="G1:I1048576"/>
    </sheetView>
  </sheetViews>
  <sheetFormatPr baseColWidth="10" defaultRowHeight="12.75" x14ac:dyDescent="0.2"/>
  <cols>
    <col min="3" max="3" width="28.7109375" bestFit="1" customWidth="1"/>
    <col min="4" max="6" width="0" hidden="1" customWidth="1"/>
    <col min="7" max="9" width="0" style="178" hidden="1" customWidth="1"/>
    <col min="10" max="12" width="11.42578125" style="178"/>
  </cols>
  <sheetData>
    <row r="1" spans="1:17" ht="18" x14ac:dyDescent="0.25">
      <c r="A1" s="69" t="s">
        <v>367</v>
      </c>
    </row>
    <row r="2" spans="1:17" x14ac:dyDescent="0.2">
      <c r="A2" s="177" t="s">
        <v>421</v>
      </c>
      <c r="G2" s="180"/>
      <c r="H2" s="180"/>
      <c r="I2" s="180"/>
      <c r="J2" s="180"/>
      <c r="K2" s="180"/>
      <c r="L2" s="180"/>
    </row>
    <row r="3" spans="1:17" ht="15.75" x14ac:dyDescent="0.25">
      <c r="A3" s="96" t="s">
        <v>51</v>
      </c>
      <c r="B3" s="43"/>
      <c r="C3" s="97"/>
      <c r="D3" s="305" t="s">
        <v>187</v>
      </c>
      <c r="E3" s="306"/>
      <c r="F3" s="306"/>
      <c r="G3" s="311" t="s">
        <v>188</v>
      </c>
      <c r="H3" s="311"/>
      <c r="I3" s="311"/>
      <c r="J3" s="311" t="s">
        <v>344</v>
      </c>
      <c r="K3" s="311"/>
      <c r="L3" s="311"/>
      <c r="M3" s="309" t="s">
        <v>370</v>
      </c>
      <c r="N3" s="310"/>
      <c r="O3" s="310"/>
      <c r="P3" s="98" t="s">
        <v>189</v>
      </c>
    </row>
    <row r="4" spans="1:17" x14ac:dyDescent="0.2">
      <c r="A4" s="33" t="s">
        <v>50</v>
      </c>
      <c r="B4" s="43"/>
      <c r="C4" s="43"/>
      <c r="D4" s="99"/>
      <c r="E4" s="100"/>
      <c r="F4" s="100"/>
      <c r="G4" s="181"/>
      <c r="H4" s="181"/>
      <c r="I4" s="182"/>
      <c r="J4" s="182"/>
      <c r="K4" s="182"/>
      <c r="L4" s="182"/>
      <c r="M4" s="101"/>
      <c r="N4" s="101"/>
      <c r="O4" s="101"/>
    </row>
    <row r="5" spans="1:17" x14ac:dyDescent="0.2">
      <c r="A5" s="34">
        <v>1</v>
      </c>
      <c r="B5" s="157" t="s">
        <v>52</v>
      </c>
      <c r="C5" s="43"/>
      <c r="D5" s="102" t="s">
        <v>53</v>
      </c>
      <c r="E5" s="102" t="s">
        <v>54</v>
      </c>
      <c r="F5" s="102"/>
      <c r="G5" s="183" t="s">
        <v>53</v>
      </c>
      <c r="H5" s="183" t="s">
        <v>54</v>
      </c>
      <c r="I5" s="184"/>
      <c r="J5" s="183" t="s">
        <v>53</v>
      </c>
      <c r="K5" s="183" t="s">
        <v>54</v>
      </c>
      <c r="L5" s="183"/>
      <c r="M5" s="102" t="s">
        <v>53</v>
      </c>
      <c r="N5" s="102" t="s">
        <v>54</v>
      </c>
      <c r="O5" s="102"/>
    </row>
    <row r="6" spans="1:17" x14ac:dyDescent="0.2">
      <c r="A6" s="36" t="s">
        <v>21</v>
      </c>
      <c r="B6" s="43"/>
      <c r="C6" s="157" t="s">
        <v>139</v>
      </c>
      <c r="D6" s="104">
        <v>36</v>
      </c>
      <c r="E6" s="104">
        <v>300</v>
      </c>
      <c r="F6" s="105">
        <f>D6*E6</f>
        <v>10800</v>
      </c>
      <c r="G6" s="185">
        <v>40</v>
      </c>
      <c r="H6" s="186">
        <v>400</v>
      </c>
      <c r="I6" s="187">
        <f>G6*H6</f>
        <v>16000</v>
      </c>
      <c r="J6" s="187">
        <v>27</v>
      </c>
      <c r="K6" s="187">
        <v>400</v>
      </c>
      <c r="L6" s="187">
        <f>J6*K6</f>
        <v>10800</v>
      </c>
      <c r="M6" s="161">
        <v>35</v>
      </c>
      <c r="N6" s="161">
        <v>400</v>
      </c>
      <c r="O6" s="161">
        <f>M6*N6</f>
        <v>14000</v>
      </c>
      <c r="P6" s="313" t="s">
        <v>371</v>
      </c>
    </row>
    <row r="7" spans="1:17" x14ac:dyDescent="0.2">
      <c r="A7" s="36"/>
      <c r="B7" s="43"/>
      <c r="C7" s="157"/>
      <c r="D7" s="104"/>
      <c r="E7" s="104"/>
      <c r="F7" s="105"/>
      <c r="G7" s="185"/>
      <c r="H7" s="186"/>
      <c r="I7" s="187"/>
      <c r="J7" s="187">
        <v>3</v>
      </c>
      <c r="K7" s="187">
        <v>300</v>
      </c>
      <c r="L7" s="187">
        <f t="shared" ref="L7:L8" si="0">J7*K7</f>
        <v>900</v>
      </c>
      <c r="M7" s="161"/>
      <c r="N7" s="161"/>
      <c r="O7" s="161"/>
      <c r="P7" s="313"/>
    </row>
    <row r="8" spans="1:17" x14ac:dyDescent="0.2">
      <c r="A8" s="36"/>
      <c r="B8" s="43"/>
      <c r="C8" s="157" t="s">
        <v>140</v>
      </c>
      <c r="D8" s="104">
        <v>4</v>
      </c>
      <c r="E8" s="104">
        <v>125</v>
      </c>
      <c r="F8" s="105">
        <f>D8*E8</f>
        <v>500</v>
      </c>
      <c r="G8" s="185">
        <v>4</v>
      </c>
      <c r="H8" s="186">
        <v>125</v>
      </c>
      <c r="I8" s="187">
        <f t="shared" ref="I8:I15" si="1">G8*H8</f>
        <v>500</v>
      </c>
      <c r="J8" s="187">
        <v>8</v>
      </c>
      <c r="K8" s="187">
        <v>125</v>
      </c>
      <c r="L8" s="187">
        <f t="shared" si="0"/>
        <v>1000</v>
      </c>
      <c r="M8" s="161">
        <v>8</v>
      </c>
      <c r="N8" s="161">
        <v>125</v>
      </c>
      <c r="O8" s="161">
        <f>M8*N8</f>
        <v>1000</v>
      </c>
      <c r="P8" s="313"/>
    </row>
    <row r="9" spans="1:17" x14ac:dyDescent="0.2">
      <c r="A9" s="36" t="s">
        <v>22</v>
      </c>
      <c r="B9" s="43"/>
      <c r="C9" s="157" t="s">
        <v>55</v>
      </c>
      <c r="D9" s="104">
        <v>0</v>
      </c>
      <c r="E9" s="104">
        <v>110</v>
      </c>
      <c r="F9" s="105"/>
      <c r="G9" s="185">
        <v>5</v>
      </c>
      <c r="H9" s="188">
        <v>110</v>
      </c>
      <c r="I9" s="182">
        <f t="shared" si="1"/>
        <v>550</v>
      </c>
      <c r="J9" s="182"/>
      <c r="K9" s="182"/>
      <c r="L9" s="182">
        <f>'Inntekter 2014'!H101</f>
        <v>0</v>
      </c>
      <c r="M9" s="101"/>
      <c r="N9" s="101"/>
      <c r="O9" s="101"/>
      <c r="P9" s="313" t="s">
        <v>345</v>
      </c>
    </row>
    <row r="10" spans="1:17" x14ac:dyDescent="0.2">
      <c r="A10" s="36" t="s">
        <v>23</v>
      </c>
      <c r="B10" s="43"/>
      <c r="C10" s="157" t="s">
        <v>56</v>
      </c>
      <c r="D10" s="104">
        <v>12</v>
      </c>
      <c r="E10" s="104">
        <v>110</v>
      </c>
      <c r="F10" s="105">
        <v>2120</v>
      </c>
      <c r="G10" s="185">
        <v>50</v>
      </c>
      <c r="H10" s="188">
        <v>110</v>
      </c>
      <c r="I10" s="182">
        <f t="shared" si="1"/>
        <v>5500</v>
      </c>
      <c r="J10" s="182">
        <v>166</v>
      </c>
      <c r="K10" s="182">
        <v>110</v>
      </c>
      <c r="L10" s="182">
        <f>'Inntekter 2014'!I101</f>
        <v>18300</v>
      </c>
      <c r="M10" s="101">
        <v>170</v>
      </c>
      <c r="N10" s="101">
        <v>110</v>
      </c>
      <c r="O10" s="101">
        <f>M10*N10</f>
        <v>18700</v>
      </c>
      <c r="P10" s="313" t="s">
        <v>346</v>
      </c>
    </row>
    <row r="11" spans="1:17" x14ac:dyDescent="0.2">
      <c r="A11" s="36" t="s">
        <v>24</v>
      </c>
      <c r="B11" s="43"/>
      <c r="C11" s="157" t="s">
        <v>57</v>
      </c>
      <c r="D11" s="104">
        <v>4</v>
      </c>
      <c r="E11" s="104">
        <v>200</v>
      </c>
      <c r="F11" s="105"/>
      <c r="G11" s="189">
        <v>10</v>
      </c>
      <c r="H11" s="186">
        <v>250</v>
      </c>
      <c r="I11" s="187">
        <f t="shared" si="1"/>
        <v>2500</v>
      </c>
      <c r="J11" s="187">
        <v>29</v>
      </c>
      <c r="K11" s="190">
        <v>250</v>
      </c>
      <c r="L11" s="187">
        <f>'Inntekter 2014'!J101</f>
        <v>7140</v>
      </c>
      <c r="M11" s="164">
        <v>30</v>
      </c>
      <c r="N11" s="164">
        <v>250</v>
      </c>
      <c r="O11" s="164">
        <f>M11*N11</f>
        <v>7500</v>
      </c>
      <c r="P11" s="169"/>
      <c r="Q11" s="146"/>
    </row>
    <row r="12" spans="1:17" x14ac:dyDescent="0.2">
      <c r="A12" s="36" t="s">
        <v>25</v>
      </c>
      <c r="B12" s="43"/>
      <c r="C12" s="157" t="s">
        <v>58</v>
      </c>
      <c r="D12" s="100"/>
      <c r="E12" s="100"/>
      <c r="F12" s="107">
        <v>2380</v>
      </c>
      <c r="G12" s="191">
        <v>40</v>
      </c>
      <c r="H12" s="192">
        <v>50</v>
      </c>
      <c r="I12" s="187">
        <f>G12*H12</f>
        <v>2000</v>
      </c>
      <c r="J12" s="187"/>
      <c r="K12" s="187"/>
      <c r="L12" s="187">
        <f>'Inntekter 2014'!K101</f>
        <v>3490</v>
      </c>
      <c r="M12" s="164">
        <v>70</v>
      </c>
      <c r="N12" s="164">
        <v>50</v>
      </c>
      <c r="O12" s="164">
        <f>M12*N12</f>
        <v>3500</v>
      </c>
      <c r="P12" s="169"/>
      <c r="Q12" s="146"/>
    </row>
    <row r="13" spans="1:17" x14ac:dyDescent="0.2">
      <c r="A13" s="36" t="s">
        <v>26</v>
      </c>
      <c r="B13" s="43"/>
      <c r="C13" s="157" t="s">
        <v>59</v>
      </c>
      <c r="D13" s="104">
        <v>0</v>
      </c>
      <c r="E13" s="104">
        <v>4500</v>
      </c>
      <c r="F13" s="105">
        <v>0</v>
      </c>
      <c r="G13" s="189"/>
      <c r="H13" s="186">
        <v>4500</v>
      </c>
      <c r="I13" s="187">
        <v>0</v>
      </c>
      <c r="J13" s="187"/>
      <c r="K13" s="187"/>
      <c r="L13" s="187">
        <f>'Inntekter 2014'!L101</f>
        <v>0</v>
      </c>
      <c r="M13" s="162">
        <v>0</v>
      </c>
      <c r="N13" s="163">
        <v>4500</v>
      </c>
      <c r="O13" s="164">
        <v>0</v>
      </c>
      <c r="P13" s="169"/>
      <c r="Q13" s="146"/>
    </row>
    <row r="14" spans="1:17" x14ac:dyDescent="0.2">
      <c r="A14" s="36" t="s">
        <v>27</v>
      </c>
      <c r="B14" s="43"/>
      <c r="C14" s="38" t="s">
        <v>60</v>
      </c>
      <c r="D14" s="100"/>
      <c r="E14" s="100"/>
      <c r="F14" s="107">
        <v>0</v>
      </c>
      <c r="G14" s="193">
        <v>13</v>
      </c>
      <c r="H14" s="194">
        <v>110</v>
      </c>
      <c r="I14" s="187">
        <f>G14*H14</f>
        <v>1430</v>
      </c>
      <c r="J14" s="187"/>
      <c r="K14" s="187"/>
      <c r="L14" s="187">
        <f>'Inntekter 2014'!M101</f>
        <v>1430</v>
      </c>
      <c r="M14" s="167">
        <v>0</v>
      </c>
      <c r="N14" s="168">
        <v>110</v>
      </c>
      <c r="O14" s="164"/>
      <c r="P14" s="169"/>
      <c r="Q14" s="146"/>
    </row>
    <row r="15" spans="1:17" x14ac:dyDescent="0.2">
      <c r="A15" s="36" t="s">
        <v>61</v>
      </c>
      <c r="B15" s="43"/>
      <c r="C15" s="38" t="s">
        <v>62</v>
      </c>
      <c r="D15" s="104">
        <v>0</v>
      </c>
      <c r="E15" s="104">
        <v>40</v>
      </c>
      <c r="F15" s="105"/>
      <c r="G15" s="189">
        <v>10</v>
      </c>
      <c r="H15" s="186">
        <v>100</v>
      </c>
      <c r="I15" s="187">
        <f t="shared" si="1"/>
        <v>1000</v>
      </c>
      <c r="J15" s="187"/>
      <c r="K15" s="187"/>
      <c r="L15" s="187">
        <f>'Inntekter 2014'!N101</f>
        <v>0</v>
      </c>
      <c r="M15" s="162">
        <v>0</v>
      </c>
      <c r="N15" s="163">
        <v>100</v>
      </c>
      <c r="O15" s="164"/>
      <c r="P15" s="169"/>
      <c r="Q15" s="146"/>
    </row>
    <row r="16" spans="1:17" x14ac:dyDescent="0.2">
      <c r="A16" s="93"/>
      <c r="B16" s="93"/>
      <c r="C16" s="93"/>
      <c r="D16" s="110"/>
      <c r="E16" s="158" t="s">
        <v>63</v>
      </c>
      <c r="F16" s="111">
        <f>SUM(F6:F15)</f>
        <v>15800</v>
      </c>
      <c r="G16" s="195"/>
      <c r="H16" s="195" t="s">
        <v>63</v>
      </c>
      <c r="I16" s="196">
        <f>SUM(I6:I15)</f>
        <v>29480</v>
      </c>
      <c r="J16" s="196"/>
      <c r="K16" s="196"/>
      <c r="L16" s="196">
        <f t="shared" ref="L16" si="2">SUM(L6:L15)</f>
        <v>43060</v>
      </c>
      <c r="M16" s="171"/>
      <c r="N16" s="171"/>
      <c r="O16" s="171">
        <f>SUM(O6:O15)</f>
        <v>44700</v>
      </c>
      <c r="P16" s="314"/>
      <c r="Q16" s="146"/>
    </row>
    <row r="17" spans="1:17" x14ac:dyDescent="0.2">
      <c r="A17" s="34">
        <v>2</v>
      </c>
      <c r="B17" s="157" t="s">
        <v>12</v>
      </c>
      <c r="C17" s="43"/>
      <c r="D17" s="99"/>
      <c r="E17" s="99"/>
      <c r="F17" s="115"/>
      <c r="G17" s="197"/>
      <c r="H17" s="197"/>
      <c r="I17" s="187"/>
      <c r="J17" s="187"/>
      <c r="K17" s="187"/>
      <c r="L17" s="187"/>
      <c r="M17" s="164"/>
      <c r="N17" s="164"/>
      <c r="O17" s="164"/>
      <c r="P17" s="169"/>
      <c r="Q17" s="146"/>
    </row>
    <row r="18" spans="1:17" x14ac:dyDescent="0.2">
      <c r="A18" s="36" t="s">
        <v>28</v>
      </c>
      <c r="B18" s="43"/>
      <c r="C18" s="157" t="s">
        <v>374</v>
      </c>
      <c r="D18" s="100"/>
      <c r="E18" s="100"/>
      <c r="F18" s="107">
        <f>'[1]Inntekter 2013'!P50</f>
        <v>240</v>
      </c>
      <c r="G18" s="193">
        <v>25</v>
      </c>
      <c r="H18" s="193">
        <v>150</v>
      </c>
      <c r="I18" s="187">
        <f>G18*H18</f>
        <v>3750</v>
      </c>
      <c r="J18" s="187">
        <f>8</f>
        <v>8</v>
      </c>
      <c r="K18" s="187">
        <v>100</v>
      </c>
      <c r="L18" s="187">
        <f>J18*K18</f>
        <v>800</v>
      </c>
      <c r="M18" s="164">
        <v>8</v>
      </c>
      <c r="N18" s="164">
        <v>100</v>
      </c>
      <c r="O18" s="164">
        <f>M18*N18</f>
        <v>800</v>
      </c>
      <c r="P18" s="169" t="s">
        <v>349</v>
      </c>
      <c r="Q18" s="146"/>
    </row>
    <row r="19" spans="1:17" x14ac:dyDescent="0.2">
      <c r="A19" s="36"/>
      <c r="B19" s="43"/>
      <c r="C19" s="176" t="s">
        <v>373</v>
      </c>
      <c r="D19" s="100"/>
      <c r="E19" s="100"/>
      <c r="F19" s="107"/>
      <c r="G19" s="193"/>
      <c r="H19" s="193"/>
      <c r="I19" s="187"/>
      <c r="J19" s="187">
        <v>6</v>
      </c>
      <c r="K19" s="187">
        <v>200</v>
      </c>
      <c r="L19" s="187">
        <f>J19*K19</f>
        <v>1200</v>
      </c>
      <c r="M19" s="164">
        <v>8</v>
      </c>
      <c r="N19" s="164">
        <v>200</v>
      </c>
      <c r="O19" s="164">
        <f>M19*N19</f>
        <v>1600</v>
      </c>
      <c r="P19" s="169"/>
      <c r="Q19" s="146"/>
    </row>
    <row r="20" spans="1:17" x14ac:dyDescent="0.2">
      <c r="A20" s="36" t="s">
        <v>29</v>
      </c>
      <c r="B20" s="43"/>
      <c r="C20" s="38" t="s">
        <v>65</v>
      </c>
      <c r="D20" s="100"/>
      <c r="E20" s="100"/>
      <c r="F20" s="107">
        <f>'[1]Inntekter 2013'!Q50</f>
        <v>0</v>
      </c>
      <c r="G20" s="198"/>
      <c r="H20" s="198"/>
      <c r="I20" s="199"/>
      <c r="J20" s="199"/>
      <c r="K20" s="199"/>
      <c r="L20" s="199">
        <f>'Inntekter 2014'!P101</f>
        <v>0</v>
      </c>
      <c r="M20" s="118"/>
      <c r="N20" s="118"/>
      <c r="O20" s="118"/>
      <c r="P20" s="313"/>
    </row>
    <row r="21" spans="1:17" x14ac:dyDescent="0.2">
      <c r="A21" s="36" t="s">
        <v>30</v>
      </c>
      <c r="B21" s="43"/>
      <c r="C21" s="38" t="s">
        <v>66</v>
      </c>
      <c r="D21" s="100"/>
      <c r="E21" s="100"/>
      <c r="F21" s="107">
        <f>'[1]Inntekter 2013'!R50</f>
        <v>0</v>
      </c>
      <c r="G21" s="200"/>
      <c r="H21" s="200"/>
      <c r="I21" s="182"/>
      <c r="J21" s="182"/>
      <c r="K21" s="182"/>
      <c r="L21" s="182">
        <f>'Inntekter 2014'!Q101</f>
        <v>6490</v>
      </c>
      <c r="M21" s="101"/>
      <c r="N21" s="101"/>
      <c r="O21" s="101">
        <f>17000+10540</f>
        <v>27540</v>
      </c>
      <c r="P21" s="313" t="s">
        <v>375</v>
      </c>
    </row>
    <row r="22" spans="1:17" x14ac:dyDescent="0.2">
      <c r="A22" s="93"/>
      <c r="B22" s="93"/>
      <c r="C22" s="93"/>
      <c r="D22" s="307" t="s">
        <v>63</v>
      </c>
      <c r="E22" s="308"/>
      <c r="F22" s="119">
        <f>SUM(F18:F21)</f>
        <v>240</v>
      </c>
      <c r="G22" s="201"/>
      <c r="H22" s="202" t="s">
        <v>63</v>
      </c>
      <c r="I22" s="203">
        <f>SUM(I18:I21)</f>
        <v>3750</v>
      </c>
      <c r="J22" s="203"/>
      <c r="K22" s="203"/>
      <c r="L22" s="203">
        <f>SUM(L18:L21)</f>
        <v>8490</v>
      </c>
      <c r="M22" s="113"/>
      <c r="N22" s="113"/>
      <c r="O22" s="113">
        <f>SUM(O18:O21)</f>
        <v>29940</v>
      </c>
      <c r="P22" s="315"/>
    </row>
    <row r="23" spans="1:17" x14ac:dyDescent="0.2">
      <c r="A23" s="34">
        <v>3</v>
      </c>
      <c r="B23" s="157" t="s">
        <v>67</v>
      </c>
      <c r="C23" s="43"/>
      <c r="D23" s="99"/>
      <c r="E23" s="99"/>
      <c r="F23" s="115"/>
      <c r="G23" s="204"/>
      <c r="H23" s="204"/>
      <c r="I23" s="182"/>
      <c r="J23" s="182"/>
      <c r="K23" s="182"/>
      <c r="L23" s="182"/>
      <c r="M23" s="101"/>
      <c r="N23" s="101"/>
      <c r="O23" s="101"/>
      <c r="P23" s="313"/>
    </row>
    <row r="24" spans="1:17" x14ac:dyDescent="0.2">
      <c r="A24" s="36" t="s">
        <v>68</v>
      </c>
      <c r="B24" s="43"/>
      <c r="C24" s="157" t="s">
        <v>69</v>
      </c>
      <c r="D24" s="100"/>
      <c r="E24" s="100"/>
      <c r="F24" s="107">
        <f>'[1]Inntekter 2013'!S50</f>
        <v>9000</v>
      </c>
      <c r="G24" s="200">
        <v>10</v>
      </c>
      <c r="H24" s="200">
        <v>1500</v>
      </c>
      <c r="I24" s="182">
        <f>G24*H24+9000</f>
        <v>24000</v>
      </c>
      <c r="J24" s="182"/>
      <c r="K24" s="182"/>
      <c r="L24" s="182">
        <f>'Inntekter 2014'!R101</f>
        <v>52600</v>
      </c>
      <c r="M24" s="101">
        <v>8</v>
      </c>
      <c r="N24" s="101">
        <v>2250</v>
      </c>
      <c r="O24" s="101">
        <v>0</v>
      </c>
      <c r="P24" s="174" t="s">
        <v>415</v>
      </c>
    </row>
    <row r="25" spans="1:17" x14ac:dyDescent="0.2">
      <c r="A25" s="36" t="s">
        <v>70</v>
      </c>
      <c r="B25" s="43"/>
      <c r="C25" s="157" t="s">
        <v>71</v>
      </c>
      <c r="D25" s="100"/>
      <c r="E25" s="100"/>
      <c r="F25" s="107">
        <f>'[1]Inntekter 2013'!T50</f>
        <v>0</v>
      </c>
      <c r="G25" s="200"/>
      <c r="H25" s="200"/>
      <c r="I25" s="182"/>
      <c r="J25" s="182"/>
      <c r="K25" s="182"/>
      <c r="L25" s="182">
        <f>'Inntekter 2014'!S101</f>
        <v>0</v>
      </c>
      <c r="M25" s="101"/>
      <c r="N25" s="101"/>
      <c r="O25" s="101"/>
      <c r="P25" s="313"/>
    </row>
    <row r="26" spans="1:17" x14ac:dyDescent="0.2">
      <c r="A26" s="36" t="s">
        <v>190</v>
      </c>
      <c r="B26" s="43"/>
      <c r="C26" s="38" t="s">
        <v>191</v>
      </c>
      <c r="D26" s="100"/>
      <c r="E26" s="100"/>
      <c r="F26" s="107"/>
      <c r="G26" s="200">
        <v>8</v>
      </c>
      <c r="H26" s="200">
        <v>1500</v>
      </c>
      <c r="I26" s="182">
        <f>G26*H26</f>
        <v>12000</v>
      </c>
      <c r="J26" s="182"/>
      <c r="K26" s="182"/>
      <c r="L26" s="182">
        <f>'Inntekter 2014'!T101</f>
        <v>12000</v>
      </c>
      <c r="M26" s="101">
        <v>10</v>
      </c>
      <c r="N26" s="101">
        <v>1500</v>
      </c>
      <c r="O26" s="101">
        <f>M26*N26</f>
        <v>15000</v>
      </c>
      <c r="P26" s="109" t="s">
        <v>420</v>
      </c>
    </row>
    <row r="27" spans="1:17" x14ac:dyDescent="0.2">
      <c r="A27" s="93"/>
      <c r="B27" s="93"/>
      <c r="C27" s="93"/>
      <c r="D27" s="307" t="s">
        <v>63</v>
      </c>
      <c r="E27" s="308"/>
      <c r="F27" s="119">
        <f>SUM(F24:F25)</f>
        <v>9000</v>
      </c>
      <c r="G27" s="202"/>
      <c r="H27" s="202" t="s">
        <v>63</v>
      </c>
      <c r="I27" s="203">
        <f>SUM(I24:I26)</f>
        <v>36000</v>
      </c>
      <c r="J27" s="203"/>
      <c r="K27" s="203"/>
      <c r="L27" s="203">
        <f>SUM(L24:L26)</f>
        <v>64600</v>
      </c>
      <c r="M27" s="113"/>
      <c r="N27" s="113"/>
      <c r="O27" s="113">
        <f>SUM(O24:O26)</f>
        <v>15000</v>
      </c>
      <c r="P27" s="315"/>
    </row>
    <row r="28" spans="1:17" x14ac:dyDescent="0.2">
      <c r="A28" s="34">
        <v>4</v>
      </c>
      <c r="B28" s="157" t="s">
        <v>72</v>
      </c>
      <c r="C28" s="43"/>
      <c r="D28" s="99"/>
      <c r="E28" s="99"/>
      <c r="F28" s="115"/>
      <c r="G28" s="204"/>
      <c r="H28" s="204"/>
      <c r="I28" s="182"/>
      <c r="J28" s="182"/>
      <c r="K28" s="182"/>
      <c r="L28" s="182"/>
      <c r="M28" s="101"/>
      <c r="N28" s="101"/>
      <c r="O28" s="101"/>
      <c r="P28" s="313"/>
    </row>
    <row r="29" spans="1:17" x14ac:dyDescent="0.2">
      <c r="A29" s="34"/>
      <c r="B29" s="157"/>
      <c r="C29" s="43" t="s">
        <v>328</v>
      </c>
      <c r="D29" s="121"/>
      <c r="E29" s="121"/>
      <c r="F29" s="122">
        <f>'[1]Inntekter 2013'!U50</f>
        <v>0</v>
      </c>
      <c r="G29" s="204"/>
      <c r="H29" s="204"/>
      <c r="I29" s="182"/>
      <c r="J29" s="182"/>
      <c r="K29" s="182"/>
      <c r="L29" s="182">
        <f>'Inntekter 2014'!U101</f>
        <v>2000</v>
      </c>
      <c r="M29" s="101"/>
      <c r="N29" s="101"/>
      <c r="O29" s="101">
        <v>0</v>
      </c>
      <c r="P29" s="313" t="s">
        <v>417</v>
      </c>
    </row>
    <row r="30" spans="1:17" x14ac:dyDescent="0.2">
      <c r="A30" s="93"/>
      <c r="B30" s="93"/>
      <c r="C30" s="93"/>
      <c r="D30" s="307" t="s">
        <v>63</v>
      </c>
      <c r="E30" s="308"/>
      <c r="F30" s="119">
        <f>SUM(F29)</f>
        <v>0</v>
      </c>
      <c r="G30" s="202"/>
      <c r="H30" s="202" t="s">
        <v>63</v>
      </c>
      <c r="I30" s="203">
        <f>SUM(I29)</f>
        <v>0</v>
      </c>
      <c r="J30" s="203"/>
      <c r="K30" s="203"/>
      <c r="L30" s="203">
        <f t="shared" ref="L30" si="3">SUM(L29)</f>
        <v>2000</v>
      </c>
      <c r="M30" s="113"/>
      <c r="N30" s="113"/>
      <c r="O30" s="113"/>
      <c r="P30" s="315"/>
    </row>
    <row r="31" spans="1:17" x14ac:dyDescent="0.2">
      <c r="A31" s="34">
        <v>5</v>
      </c>
      <c r="B31" s="157" t="s">
        <v>73</v>
      </c>
      <c r="C31" s="43"/>
      <c r="D31" s="100"/>
      <c r="E31" s="100"/>
      <c r="F31" s="107"/>
      <c r="G31" s="200"/>
      <c r="H31" s="200"/>
      <c r="I31" s="182"/>
      <c r="J31" s="182"/>
      <c r="K31" s="182"/>
      <c r="L31" s="182"/>
      <c r="M31" s="101"/>
      <c r="N31" s="101"/>
      <c r="O31" s="101"/>
      <c r="P31" s="313"/>
    </row>
    <row r="32" spans="1:17" x14ac:dyDescent="0.2">
      <c r="A32" s="36" t="s">
        <v>74</v>
      </c>
      <c r="B32" s="43"/>
      <c r="C32" s="157" t="s">
        <v>75</v>
      </c>
      <c r="D32" s="100"/>
      <c r="E32" s="100"/>
      <c r="F32" s="107">
        <f>'[1]Inntekter 2013'!V50</f>
        <v>0</v>
      </c>
      <c r="G32" s="200"/>
      <c r="H32" s="200"/>
      <c r="I32" s="182">
        <v>0</v>
      </c>
      <c r="J32" s="182"/>
      <c r="K32" s="182"/>
      <c r="L32" s="182">
        <f>'Inntekter 2014'!V101</f>
        <v>0</v>
      </c>
      <c r="M32" s="101"/>
      <c r="N32" s="101"/>
      <c r="O32" s="101"/>
      <c r="P32" s="313"/>
    </row>
    <row r="33" spans="1:16" x14ac:dyDescent="0.2">
      <c r="A33" s="36" t="s">
        <v>76</v>
      </c>
      <c r="B33" s="43"/>
      <c r="C33" s="157" t="s">
        <v>77</v>
      </c>
      <c r="D33" s="100"/>
      <c r="E33" s="100"/>
      <c r="F33" s="107">
        <f>'[1]Inntekter 2013'!W50</f>
        <v>557.24</v>
      </c>
      <c r="G33" s="200"/>
      <c r="H33" s="200"/>
      <c r="I33" s="182">
        <v>40</v>
      </c>
      <c r="J33" s="182"/>
      <c r="K33" s="182"/>
      <c r="L33" s="182">
        <f>'Inntekter 2014'!W101</f>
        <v>404.83</v>
      </c>
      <c r="M33" s="101"/>
      <c r="N33" s="101"/>
      <c r="O33" s="101">
        <v>500</v>
      </c>
      <c r="P33" s="313"/>
    </row>
    <row r="34" spans="1:16" x14ac:dyDescent="0.2">
      <c r="A34" s="36" t="s">
        <v>78</v>
      </c>
      <c r="B34" s="43"/>
      <c r="C34" s="157" t="s">
        <v>79</v>
      </c>
      <c r="D34" s="100"/>
      <c r="E34" s="100"/>
      <c r="F34" s="107">
        <f>'[1]Inntekter 2013'!X50</f>
        <v>0</v>
      </c>
      <c r="G34" s="200"/>
      <c r="H34" s="200"/>
      <c r="I34" s="182">
        <v>0</v>
      </c>
      <c r="J34" s="182"/>
      <c r="K34" s="182"/>
      <c r="L34" s="182">
        <f>'Inntekter 2014'!X101</f>
        <v>0</v>
      </c>
      <c r="M34" s="101"/>
      <c r="N34" s="101"/>
      <c r="O34" s="101"/>
      <c r="P34" s="313"/>
    </row>
    <row r="35" spans="1:16" x14ac:dyDescent="0.2">
      <c r="A35" s="36" t="s">
        <v>80</v>
      </c>
      <c r="B35" s="43"/>
      <c r="C35" s="157" t="s">
        <v>81</v>
      </c>
      <c r="D35" s="100"/>
      <c r="E35" s="100"/>
      <c r="F35" s="107">
        <f>'[1]Inntekter 2013'!Y50</f>
        <v>0</v>
      </c>
      <c r="G35" s="198">
        <v>10</v>
      </c>
      <c r="H35" s="198">
        <v>200</v>
      </c>
      <c r="I35" s="199">
        <f>G35*H35</f>
        <v>2000</v>
      </c>
      <c r="J35" s="199"/>
      <c r="K35" s="199"/>
      <c r="L35" s="199">
        <f>'Inntekter 2014'!Y101</f>
        <v>1000</v>
      </c>
      <c r="M35" s="118"/>
      <c r="N35" s="118"/>
      <c r="O35" s="118"/>
      <c r="P35" s="316"/>
    </row>
    <row r="36" spans="1:16" x14ac:dyDescent="0.2">
      <c r="A36" s="36" t="s">
        <v>82</v>
      </c>
      <c r="B36" s="43"/>
      <c r="C36" s="157" t="s">
        <v>192</v>
      </c>
      <c r="D36" s="100"/>
      <c r="E36" s="100"/>
      <c r="F36" s="107">
        <f>'[1]Inntekter 2013'!Z50</f>
        <v>1850</v>
      </c>
      <c r="G36" s="198"/>
      <c r="H36" s="198"/>
      <c r="I36" s="199">
        <v>1600</v>
      </c>
      <c r="J36" s="199"/>
      <c r="K36" s="199"/>
      <c r="L36" s="199">
        <f>'Inntekter 2014'!Z101</f>
        <v>2400</v>
      </c>
      <c r="M36" s="118"/>
      <c r="N36" s="118"/>
      <c r="O36" s="118">
        <v>1600</v>
      </c>
      <c r="P36" s="316"/>
    </row>
    <row r="37" spans="1:16" x14ac:dyDescent="0.2">
      <c r="A37" s="36" t="s">
        <v>193</v>
      </c>
      <c r="B37" s="43"/>
      <c r="C37" s="157" t="s">
        <v>83</v>
      </c>
      <c r="D37" s="100"/>
      <c r="E37" s="100"/>
      <c r="F37" s="107"/>
      <c r="G37" s="198">
        <v>19</v>
      </c>
      <c r="H37" s="198">
        <v>100</v>
      </c>
      <c r="I37" s="199">
        <f>G37*H37</f>
        <v>1900</v>
      </c>
      <c r="J37" s="199"/>
      <c r="K37" s="199"/>
      <c r="L37" s="199">
        <f>'Inntekter 2014'!AA101</f>
        <v>6812.5</v>
      </c>
      <c r="M37" s="118">
        <v>20</v>
      </c>
      <c r="N37" s="118">
        <v>100</v>
      </c>
      <c r="O37" s="118">
        <v>1000</v>
      </c>
      <c r="P37" s="175" t="s">
        <v>194</v>
      </c>
    </row>
    <row r="38" spans="1:16" x14ac:dyDescent="0.2">
      <c r="A38" s="93"/>
      <c r="B38" s="93"/>
      <c r="C38" s="93"/>
      <c r="D38" s="110"/>
      <c r="E38" s="158" t="s">
        <v>63</v>
      </c>
      <c r="F38" s="111">
        <f>SUM(F32:F36)</f>
        <v>2407.2399999999998</v>
      </c>
      <c r="G38" s="202"/>
      <c r="H38" s="202" t="s">
        <v>63</v>
      </c>
      <c r="I38" s="203">
        <f>SUM(I33:I37)</f>
        <v>5540</v>
      </c>
      <c r="J38" s="203"/>
      <c r="K38" s="203"/>
      <c r="L38" s="203">
        <f t="shared" ref="L38:O38" si="4">SUM(L33:L37)</f>
        <v>10617.33</v>
      </c>
      <c r="M38" s="113"/>
      <c r="N38" s="113"/>
      <c r="O38" s="113">
        <f t="shared" si="4"/>
        <v>3100</v>
      </c>
      <c r="P38" s="315"/>
    </row>
    <row r="39" spans="1:16" x14ac:dyDescent="0.2">
      <c r="A39" s="43"/>
      <c r="B39" s="43"/>
      <c r="C39" s="43"/>
      <c r="D39" s="99"/>
      <c r="E39" s="99"/>
      <c r="F39" s="122"/>
      <c r="G39" s="204"/>
      <c r="H39" s="204"/>
      <c r="I39" s="182"/>
      <c r="J39" s="182"/>
      <c r="K39" s="182"/>
      <c r="L39" s="182"/>
      <c r="M39" s="101"/>
      <c r="N39" s="101"/>
      <c r="O39" s="101"/>
      <c r="P39" s="313"/>
    </row>
    <row r="40" spans="1:16" x14ac:dyDescent="0.2">
      <c r="A40" s="43"/>
      <c r="B40" s="43"/>
      <c r="C40" s="40" t="s">
        <v>84</v>
      </c>
      <c r="D40" s="123"/>
      <c r="E40" s="159"/>
      <c r="F40" s="119">
        <f>F16+F22+F27+F30+F38</f>
        <v>27447.239999999998</v>
      </c>
      <c r="G40" s="201"/>
      <c r="H40" s="201"/>
      <c r="I40" s="205">
        <f>I16+I22+I27+I30+I38</f>
        <v>74770</v>
      </c>
      <c r="J40" s="205"/>
      <c r="K40" s="205"/>
      <c r="L40" s="205">
        <f>L16+L22+L27+L30+L38</f>
        <v>128767.33</v>
      </c>
      <c r="M40" s="124"/>
      <c r="N40" s="124"/>
      <c r="O40" s="124">
        <f t="shared" ref="O40" si="5">O16+O22+O27+O30+O38</f>
        <v>92740</v>
      </c>
      <c r="P40" s="313"/>
    </row>
    <row r="41" spans="1:16" x14ac:dyDescent="0.2">
      <c r="A41" s="43"/>
      <c r="B41" s="43"/>
      <c r="C41" s="24"/>
      <c r="D41" s="125"/>
      <c r="E41" s="126"/>
      <c r="F41" s="127"/>
      <c r="G41" s="206"/>
      <c r="H41" s="206"/>
      <c r="I41" s="207"/>
      <c r="J41" s="207"/>
      <c r="K41" s="207"/>
      <c r="L41" s="207"/>
      <c r="M41" s="129"/>
      <c r="N41" s="129"/>
      <c r="O41" s="129"/>
      <c r="P41" s="313"/>
    </row>
    <row r="42" spans="1:16" ht="15.75" x14ac:dyDescent="0.25">
      <c r="A42" s="96" t="s">
        <v>85</v>
      </c>
      <c r="B42" s="43"/>
      <c r="C42" s="62"/>
      <c r="D42" s="121"/>
      <c r="E42" s="121"/>
      <c r="F42" s="122"/>
      <c r="G42" s="204"/>
      <c r="H42" s="204"/>
      <c r="I42" s="182"/>
      <c r="J42" s="182"/>
      <c r="K42" s="182"/>
      <c r="L42" s="182"/>
      <c r="M42" s="101"/>
      <c r="N42" s="101"/>
      <c r="O42" s="101"/>
      <c r="P42" s="313"/>
    </row>
    <row r="43" spans="1:16" x14ac:dyDescent="0.2">
      <c r="A43" s="23"/>
      <c r="B43" s="23"/>
      <c r="C43" s="130"/>
      <c r="D43" s="126"/>
      <c r="E43" s="126"/>
      <c r="F43" s="127"/>
      <c r="G43" s="206"/>
      <c r="H43" s="206"/>
      <c r="I43" s="182"/>
      <c r="J43" s="182"/>
      <c r="K43" s="182"/>
      <c r="L43" s="182"/>
      <c r="M43" s="101"/>
      <c r="N43" s="101"/>
      <c r="O43" s="101"/>
      <c r="P43" s="313"/>
    </row>
    <row r="44" spans="1:16" x14ac:dyDescent="0.2">
      <c r="A44" s="23" t="s">
        <v>86</v>
      </c>
      <c r="B44" s="62"/>
      <c r="C44" s="43"/>
      <c r="D44" s="121"/>
      <c r="E44" s="121"/>
      <c r="F44" s="122"/>
      <c r="G44" s="204"/>
      <c r="H44" s="204"/>
      <c r="I44" s="182"/>
      <c r="J44" s="182"/>
      <c r="K44" s="182"/>
      <c r="L44" s="182"/>
      <c r="M44" s="101"/>
      <c r="N44" s="101"/>
      <c r="O44" s="101"/>
      <c r="P44" s="313"/>
    </row>
    <row r="45" spans="1:16" x14ac:dyDescent="0.2">
      <c r="A45" s="41" t="s">
        <v>50</v>
      </c>
      <c r="B45" s="43"/>
      <c r="C45" s="43"/>
      <c r="D45" s="100"/>
      <c r="E45" s="100"/>
      <c r="F45" s="107"/>
      <c r="G45" s="200"/>
      <c r="H45" s="200"/>
      <c r="I45" s="182"/>
      <c r="J45" s="182"/>
      <c r="K45" s="182"/>
      <c r="L45" s="182"/>
      <c r="M45" s="101"/>
      <c r="N45" s="101"/>
      <c r="O45" s="101"/>
      <c r="P45" s="313"/>
    </row>
    <row r="46" spans="1:16" x14ac:dyDescent="0.2">
      <c r="A46" s="34">
        <v>1</v>
      </c>
      <c r="B46" s="157" t="s">
        <v>1</v>
      </c>
      <c r="C46" s="43"/>
      <c r="D46" s="100"/>
      <c r="E46" s="100"/>
      <c r="F46" s="107"/>
      <c r="G46" s="200"/>
      <c r="H46" s="200"/>
      <c r="I46" s="182"/>
      <c r="J46" s="182"/>
      <c r="K46" s="182"/>
      <c r="L46" s="182"/>
      <c r="M46" s="101"/>
      <c r="N46" s="101"/>
      <c r="O46" s="101"/>
      <c r="P46" s="313"/>
    </row>
    <row r="47" spans="1:16" x14ac:dyDescent="0.2">
      <c r="A47" s="36" t="s">
        <v>21</v>
      </c>
      <c r="B47" s="43"/>
      <c r="C47" s="157" t="s">
        <v>87</v>
      </c>
      <c r="D47" s="100"/>
      <c r="E47" s="100"/>
      <c r="F47" s="107">
        <f>'[1]Utgifter 2013'!H38</f>
        <v>0</v>
      </c>
      <c r="G47" s="200"/>
      <c r="H47" s="200"/>
      <c r="I47" s="182">
        <v>0</v>
      </c>
      <c r="J47" s="182"/>
      <c r="K47" s="182"/>
      <c r="L47" s="182">
        <f>'Utgifter 2014'!H52</f>
        <v>0</v>
      </c>
      <c r="M47" s="101"/>
      <c r="N47" s="101"/>
      <c r="O47" s="101">
        <v>0</v>
      </c>
      <c r="P47" s="313"/>
    </row>
    <row r="48" spans="1:16" x14ac:dyDescent="0.2">
      <c r="A48" s="36" t="s">
        <v>22</v>
      </c>
      <c r="B48" s="43"/>
      <c r="C48" s="157" t="s">
        <v>88</v>
      </c>
      <c r="D48" s="100"/>
      <c r="E48" s="100"/>
      <c r="F48" s="107">
        <f>'[1]Utgifter 2013'!I38</f>
        <v>0</v>
      </c>
      <c r="G48" s="200"/>
      <c r="H48" s="200"/>
      <c r="I48" s="182">
        <v>0</v>
      </c>
      <c r="J48" s="182"/>
      <c r="K48" s="182"/>
      <c r="L48" s="182">
        <f>'Utgifter 2014'!I52</f>
        <v>0</v>
      </c>
      <c r="M48" s="101"/>
      <c r="N48" s="101"/>
      <c r="O48" s="101">
        <v>0</v>
      </c>
      <c r="P48" s="313"/>
    </row>
    <row r="49" spans="1:16" x14ac:dyDescent="0.2">
      <c r="A49" s="36" t="s">
        <v>23</v>
      </c>
      <c r="B49" s="43"/>
      <c r="C49" s="157" t="s">
        <v>89</v>
      </c>
      <c r="D49" s="100"/>
      <c r="E49" s="100"/>
      <c r="F49" s="107">
        <f>'[1]Utgifter 2013'!J38</f>
        <v>0</v>
      </c>
      <c r="G49" s="200"/>
      <c r="H49" s="200"/>
      <c r="I49" s="182">
        <v>0</v>
      </c>
      <c r="J49" s="182"/>
      <c r="K49" s="182"/>
      <c r="L49" s="182">
        <f>'Utgifter 2014'!J52</f>
        <v>0</v>
      </c>
      <c r="M49" s="101"/>
      <c r="N49" s="101"/>
      <c r="O49" s="101">
        <v>0</v>
      </c>
      <c r="P49" s="313"/>
    </row>
    <row r="50" spans="1:16" x14ac:dyDescent="0.2">
      <c r="A50" s="36" t="s">
        <v>24</v>
      </c>
      <c r="B50" s="43"/>
      <c r="C50" s="157" t="s">
        <v>90</v>
      </c>
      <c r="D50" s="100"/>
      <c r="E50" s="100"/>
      <c r="F50" s="107">
        <f>'[1]Utgifter 2013'!K38</f>
        <v>0</v>
      </c>
      <c r="G50" s="200"/>
      <c r="H50" s="200"/>
      <c r="I50" s="182">
        <v>0</v>
      </c>
      <c r="J50" s="182"/>
      <c r="K50" s="182"/>
      <c r="L50" s="182">
        <f>'Utgifter 2014'!K52</f>
        <v>0</v>
      </c>
      <c r="M50" s="101"/>
      <c r="N50" s="101"/>
      <c r="O50" s="101">
        <v>0</v>
      </c>
      <c r="P50" s="313"/>
    </row>
    <row r="51" spans="1:16" x14ac:dyDescent="0.2">
      <c r="A51" s="36" t="s">
        <v>25</v>
      </c>
      <c r="B51" s="43"/>
      <c r="C51" s="157" t="s">
        <v>91</v>
      </c>
      <c r="D51" s="100"/>
      <c r="E51" s="100"/>
      <c r="F51" s="107">
        <f>'[1]Utgifter 2013'!L38</f>
        <v>0</v>
      </c>
      <c r="G51" s="200"/>
      <c r="H51" s="200"/>
      <c r="I51" s="182">
        <v>0</v>
      </c>
      <c r="J51" s="182"/>
      <c r="K51" s="182"/>
      <c r="L51" s="182">
        <f>'Utgifter 2014'!L52</f>
        <v>0</v>
      </c>
      <c r="M51" s="101"/>
      <c r="N51" s="101"/>
      <c r="O51" s="101">
        <v>0</v>
      </c>
      <c r="P51" s="313"/>
    </row>
    <row r="52" spans="1:16" x14ac:dyDescent="0.2">
      <c r="A52" s="36" t="s">
        <v>26</v>
      </c>
      <c r="B52" s="43"/>
      <c r="C52" s="157" t="s">
        <v>92</v>
      </c>
      <c r="D52" s="100"/>
      <c r="E52" s="100"/>
      <c r="F52" s="107">
        <f>'[1]Utgifter 2013'!M38</f>
        <v>0</v>
      </c>
      <c r="G52" s="200"/>
      <c r="H52" s="200"/>
      <c r="I52" s="182">
        <v>0</v>
      </c>
      <c r="J52" s="182"/>
      <c r="K52" s="182"/>
      <c r="L52" s="182">
        <f>'Utgifter 2014'!M52</f>
        <v>0</v>
      </c>
      <c r="M52" s="101"/>
      <c r="N52" s="101"/>
      <c r="O52" s="101">
        <v>0</v>
      </c>
      <c r="P52" s="313"/>
    </row>
    <row r="53" spans="1:16" x14ac:dyDescent="0.2">
      <c r="A53" s="36" t="s">
        <v>27</v>
      </c>
      <c r="B53" s="43"/>
      <c r="C53" s="157" t="s">
        <v>93</v>
      </c>
      <c r="D53" s="100"/>
      <c r="E53" s="100"/>
      <c r="F53" s="107">
        <f>'[1]Utgifter 2013'!N38</f>
        <v>55</v>
      </c>
      <c r="G53" s="200"/>
      <c r="H53" s="200"/>
      <c r="I53" s="182">
        <v>0</v>
      </c>
      <c r="J53" s="182"/>
      <c r="K53" s="182"/>
      <c r="L53" s="182">
        <f>'Utgifter 2014'!N52</f>
        <v>0</v>
      </c>
      <c r="M53" s="101"/>
      <c r="N53" s="101"/>
      <c r="O53" s="101">
        <v>0</v>
      </c>
      <c r="P53" s="313"/>
    </row>
    <row r="54" spans="1:16" x14ac:dyDescent="0.2">
      <c r="A54" s="93"/>
      <c r="B54" s="93"/>
      <c r="C54" s="93"/>
      <c r="D54" s="110"/>
      <c r="E54" s="158" t="s">
        <v>63</v>
      </c>
      <c r="F54" s="111">
        <f>SUM(F47:F53)</f>
        <v>55</v>
      </c>
      <c r="G54" s="208"/>
      <c r="H54" s="209" t="s">
        <v>63</v>
      </c>
      <c r="I54" s="202">
        <f>SUM(I47:I53)</f>
        <v>0</v>
      </c>
      <c r="J54" s="202"/>
      <c r="K54" s="202"/>
      <c r="L54" s="202">
        <f t="shared" ref="L54:O54" si="6">SUM(L47:L53)</f>
        <v>0</v>
      </c>
      <c r="M54" s="112"/>
      <c r="N54" s="112"/>
      <c r="O54" s="112">
        <f t="shared" si="6"/>
        <v>0</v>
      </c>
      <c r="P54" s="315"/>
    </row>
    <row r="55" spans="1:16" x14ac:dyDescent="0.2">
      <c r="A55" s="43"/>
      <c r="B55" s="43"/>
      <c r="C55" s="43"/>
      <c r="D55" s="99"/>
      <c r="E55" s="99"/>
      <c r="F55" s="115"/>
      <c r="G55" s="204"/>
      <c r="H55" s="204"/>
      <c r="I55" s="182"/>
      <c r="J55" s="182"/>
      <c r="K55" s="182"/>
      <c r="L55" s="182"/>
      <c r="M55" s="101"/>
      <c r="N55" s="101"/>
      <c r="O55" s="101"/>
      <c r="P55" s="313"/>
    </row>
    <row r="56" spans="1:16" x14ac:dyDescent="0.2">
      <c r="A56" s="34">
        <v>2</v>
      </c>
      <c r="B56" s="157" t="s">
        <v>2</v>
      </c>
      <c r="C56" s="43"/>
      <c r="D56" s="100"/>
      <c r="E56" s="100"/>
      <c r="F56" s="107"/>
      <c r="G56" s="200"/>
      <c r="H56" s="200"/>
      <c r="I56" s="182"/>
      <c r="J56" s="182"/>
      <c r="K56" s="182"/>
      <c r="L56" s="182"/>
      <c r="M56" s="101"/>
      <c r="N56" s="101"/>
      <c r="O56" s="101"/>
      <c r="P56" s="313"/>
    </row>
    <row r="57" spans="1:16" x14ac:dyDescent="0.2">
      <c r="A57" s="36" t="s">
        <v>28</v>
      </c>
      <c r="B57" s="43"/>
      <c r="C57" s="157" t="s">
        <v>94</v>
      </c>
      <c r="D57" s="100"/>
      <c r="E57" s="100"/>
      <c r="F57" s="107">
        <f>'[1]Utgifter 2013'!O38</f>
        <v>0</v>
      </c>
      <c r="G57" s="200"/>
      <c r="H57" s="200"/>
      <c r="I57" s="182">
        <v>0</v>
      </c>
      <c r="J57" s="182"/>
      <c r="K57" s="182"/>
      <c r="L57" s="182">
        <f>'Utgifter 2014'!O52</f>
        <v>0</v>
      </c>
      <c r="M57" s="101"/>
      <c r="N57" s="101"/>
      <c r="O57" s="101">
        <v>0</v>
      </c>
      <c r="P57" s="313"/>
    </row>
    <row r="58" spans="1:16" x14ac:dyDescent="0.2">
      <c r="A58" s="36" t="s">
        <v>29</v>
      </c>
      <c r="B58" s="43"/>
      <c r="C58" s="157" t="s">
        <v>95</v>
      </c>
      <c r="D58" s="100"/>
      <c r="E58" s="100"/>
      <c r="F58" s="107">
        <f>'[1]Utgifter 2013'!P38</f>
        <v>0</v>
      </c>
      <c r="G58" s="200"/>
      <c r="H58" s="200"/>
      <c r="I58" s="182">
        <v>0</v>
      </c>
      <c r="J58" s="182"/>
      <c r="K58" s="182"/>
      <c r="L58" s="182">
        <f>'Utgifter 2014'!P52</f>
        <v>0</v>
      </c>
      <c r="M58" s="101"/>
      <c r="N58" s="101"/>
      <c r="O58" s="101">
        <v>0</v>
      </c>
      <c r="P58" s="313"/>
    </row>
    <row r="59" spans="1:16" x14ac:dyDescent="0.2">
      <c r="A59" s="36" t="s">
        <v>30</v>
      </c>
      <c r="B59" s="43"/>
      <c r="C59" s="157" t="s">
        <v>96</v>
      </c>
      <c r="D59" s="100"/>
      <c r="E59" s="100"/>
      <c r="F59" s="107">
        <f>'[1]Utgifter 2013'!Q38</f>
        <v>0</v>
      </c>
      <c r="G59" s="200"/>
      <c r="H59" s="200"/>
      <c r="I59" s="182">
        <v>0</v>
      </c>
      <c r="J59" s="182"/>
      <c r="K59" s="182"/>
      <c r="L59" s="182">
        <f>'Utgifter 2014'!Q52</f>
        <v>0</v>
      </c>
      <c r="M59" s="101"/>
      <c r="N59" s="101"/>
      <c r="O59" s="101">
        <v>0</v>
      </c>
      <c r="P59" s="313"/>
    </row>
    <row r="60" spans="1:16" x14ac:dyDescent="0.2">
      <c r="A60" s="36" t="s">
        <v>31</v>
      </c>
      <c r="B60" s="43"/>
      <c r="C60" s="157" t="s">
        <v>83</v>
      </c>
      <c r="D60" s="100"/>
      <c r="E60" s="100"/>
      <c r="F60" s="107">
        <f>'[1]Utgifter 2013'!R38</f>
        <v>6113.25</v>
      </c>
      <c r="G60" s="200"/>
      <c r="H60" s="200"/>
      <c r="I60" s="182">
        <v>0</v>
      </c>
      <c r="J60" s="182"/>
      <c r="K60" s="182"/>
      <c r="L60" s="182">
        <f>'Utgifter 2014'!R52</f>
        <v>0</v>
      </c>
      <c r="M60" s="101"/>
      <c r="N60" s="101"/>
      <c r="O60" s="101">
        <v>0</v>
      </c>
      <c r="P60" s="313"/>
    </row>
    <row r="61" spans="1:16" x14ac:dyDescent="0.2">
      <c r="A61" s="93"/>
      <c r="B61" s="93"/>
      <c r="C61" s="93"/>
      <c r="D61" s="110"/>
      <c r="E61" s="158" t="s">
        <v>63</v>
      </c>
      <c r="F61" s="111">
        <f>SUM(F57:F60)</f>
        <v>6113.25</v>
      </c>
      <c r="G61" s="208"/>
      <c r="H61" s="209" t="s">
        <v>63</v>
      </c>
      <c r="I61" s="202">
        <f>SUM(I57:I60)</f>
        <v>0</v>
      </c>
      <c r="J61" s="202"/>
      <c r="K61" s="202"/>
      <c r="L61" s="202">
        <f t="shared" ref="L61:O61" si="7">SUM(L57:L60)</f>
        <v>0</v>
      </c>
      <c r="M61" s="112"/>
      <c r="N61" s="112"/>
      <c r="O61" s="112">
        <f t="shared" si="7"/>
        <v>0</v>
      </c>
      <c r="P61" s="315"/>
    </row>
    <row r="62" spans="1:16" x14ac:dyDescent="0.2">
      <c r="A62" s="43"/>
      <c r="B62" s="43"/>
      <c r="C62" s="43"/>
      <c r="D62" s="99"/>
      <c r="E62" s="99"/>
      <c r="F62" s="115"/>
      <c r="G62" s="204"/>
      <c r="H62" s="204"/>
      <c r="I62" s="182"/>
      <c r="J62" s="182"/>
      <c r="K62" s="182"/>
      <c r="L62" s="182"/>
      <c r="M62" s="101"/>
      <c r="N62" s="101"/>
      <c r="O62" s="101"/>
      <c r="P62" s="313"/>
    </row>
    <row r="63" spans="1:16" ht="15" x14ac:dyDescent="0.25">
      <c r="A63" s="132"/>
      <c r="B63" s="132"/>
      <c r="C63" s="132"/>
      <c r="D63" s="133"/>
      <c r="E63" s="134" t="s">
        <v>97</v>
      </c>
      <c r="F63" s="135">
        <f>F54+F61</f>
        <v>6168.25</v>
      </c>
      <c r="G63" s="210"/>
      <c r="H63" s="211" t="s">
        <v>97</v>
      </c>
      <c r="I63" s="212">
        <f>I54+I61</f>
        <v>0</v>
      </c>
      <c r="J63" s="212"/>
      <c r="K63" s="212"/>
      <c r="L63" s="212">
        <f t="shared" ref="L63:O63" si="8">L54+L61</f>
        <v>0</v>
      </c>
      <c r="M63" s="138"/>
      <c r="N63" s="138"/>
      <c r="O63" s="138">
        <f t="shared" si="8"/>
        <v>0</v>
      </c>
      <c r="P63" s="317"/>
    </row>
    <row r="64" spans="1:16" x14ac:dyDescent="0.2">
      <c r="A64" s="43"/>
      <c r="B64" s="43"/>
      <c r="C64" s="43"/>
      <c r="D64" s="99"/>
      <c r="E64" s="99"/>
      <c r="F64" s="115"/>
      <c r="G64" s="204"/>
      <c r="H64" s="204"/>
      <c r="I64" s="182"/>
      <c r="J64" s="182"/>
      <c r="K64" s="182"/>
      <c r="L64" s="182"/>
      <c r="M64" s="101"/>
      <c r="N64" s="101"/>
      <c r="O64" s="101"/>
      <c r="P64" s="313"/>
    </row>
    <row r="65" spans="1:16" x14ac:dyDescent="0.2">
      <c r="A65" s="30" t="s">
        <v>98</v>
      </c>
      <c r="B65" s="43"/>
      <c r="C65" s="43"/>
      <c r="D65" s="100"/>
      <c r="E65" s="100"/>
      <c r="F65" s="107"/>
      <c r="G65" s="200"/>
      <c r="H65" s="200"/>
      <c r="I65" s="182"/>
      <c r="J65" s="182"/>
      <c r="K65" s="182"/>
      <c r="L65" s="182"/>
      <c r="M65" s="101"/>
      <c r="N65" s="101"/>
      <c r="O65" s="101"/>
      <c r="P65" s="313"/>
    </row>
    <row r="66" spans="1:16" x14ac:dyDescent="0.2">
      <c r="A66" s="34">
        <v>3</v>
      </c>
      <c r="B66" s="157" t="s">
        <v>99</v>
      </c>
      <c r="C66" s="43"/>
      <c r="D66" s="100"/>
      <c r="E66" s="100"/>
      <c r="F66" s="107">
        <f>'[1]Utgifter 2013'!S38</f>
        <v>9075</v>
      </c>
      <c r="G66" s="200"/>
      <c r="H66" s="200"/>
      <c r="I66" s="199">
        <v>9237</v>
      </c>
      <c r="J66" s="199"/>
      <c r="K66" s="199"/>
      <c r="L66" s="199">
        <f>'Utgifter 2014'!S52</f>
        <v>9237</v>
      </c>
      <c r="M66" s="118"/>
      <c r="N66" s="118"/>
      <c r="O66" s="118">
        <v>10000</v>
      </c>
      <c r="P66" s="313"/>
    </row>
    <row r="67" spans="1:16" x14ac:dyDescent="0.2">
      <c r="A67" s="93"/>
      <c r="B67" s="93"/>
      <c r="C67" s="93"/>
      <c r="D67" s="110"/>
      <c r="E67" s="158" t="s">
        <v>63</v>
      </c>
      <c r="F67" s="111">
        <f>SUM(F66)</f>
        <v>9075</v>
      </c>
      <c r="G67" s="208"/>
      <c r="H67" s="209" t="s">
        <v>63</v>
      </c>
      <c r="I67" s="202">
        <f>SUM(I66)</f>
        <v>9237</v>
      </c>
      <c r="J67" s="202"/>
      <c r="K67" s="202"/>
      <c r="L67" s="202">
        <f t="shared" ref="L67:O67" si="9">SUM(L66)</f>
        <v>9237</v>
      </c>
      <c r="M67" s="112"/>
      <c r="N67" s="112"/>
      <c r="O67" s="112">
        <f t="shared" si="9"/>
        <v>10000</v>
      </c>
      <c r="P67" s="315"/>
    </row>
    <row r="68" spans="1:16" x14ac:dyDescent="0.2">
      <c r="A68" s="34">
        <v>4</v>
      </c>
      <c r="B68" s="157" t="s">
        <v>4</v>
      </c>
      <c r="C68" s="43"/>
      <c r="D68" s="100"/>
      <c r="E68" s="100"/>
      <c r="F68" s="107"/>
      <c r="G68" s="200"/>
      <c r="H68" s="200"/>
      <c r="I68" s="182"/>
      <c r="J68" s="182"/>
      <c r="K68" s="182"/>
      <c r="L68" s="182"/>
      <c r="M68" s="101"/>
      <c r="N68" s="101"/>
      <c r="O68" s="101"/>
      <c r="P68" s="313"/>
    </row>
    <row r="69" spans="1:16" x14ac:dyDescent="0.2">
      <c r="A69" s="36" t="s">
        <v>32</v>
      </c>
      <c r="B69" s="43"/>
      <c r="C69" s="157" t="s">
        <v>87</v>
      </c>
      <c r="D69" s="100"/>
      <c r="E69" s="100"/>
      <c r="F69" s="107">
        <f>'[1]Utgifter 2013'!T38</f>
        <v>14053</v>
      </c>
      <c r="G69" s="200"/>
      <c r="H69" s="200"/>
      <c r="I69" s="182">
        <v>1000</v>
      </c>
      <c r="J69" s="182"/>
      <c r="K69" s="182"/>
      <c r="L69" s="182">
        <f>'Utgifter 2014'!T52</f>
        <v>4421</v>
      </c>
      <c r="M69" s="101"/>
      <c r="N69" s="101"/>
      <c r="O69" s="101">
        <v>2000</v>
      </c>
      <c r="P69" s="109" t="s">
        <v>195</v>
      </c>
    </row>
    <row r="70" spans="1:16" x14ac:dyDescent="0.2">
      <c r="A70" s="36" t="s">
        <v>33</v>
      </c>
      <c r="B70" s="43"/>
      <c r="C70" s="157" t="s">
        <v>100</v>
      </c>
      <c r="D70" s="100"/>
      <c r="E70" s="100"/>
      <c r="F70" s="107">
        <f>'[1]Utgifter 2013'!U38</f>
        <v>19113</v>
      </c>
      <c r="G70" s="200"/>
      <c r="H70" s="200"/>
      <c r="I70" s="182">
        <v>0</v>
      </c>
      <c r="J70" s="182"/>
      <c r="K70" s="182"/>
      <c r="L70" s="182">
        <f>'Utgifter 2014'!U52</f>
        <v>800</v>
      </c>
      <c r="M70" s="101"/>
      <c r="N70" s="101"/>
      <c r="O70" s="101">
        <v>1000</v>
      </c>
      <c r="P70" s="109" t="s">
        <v>355</v>
      </c>
    </row>
    <row r="71" spans="1:16" x14ac:dyDescent="0.2">
      <c r="A71" s="36" t="s">
        <v>34</v>
      </c>
      <c r="B71" s="43"/>
      <c r="C71" s="157" t="s">
        <v>101</v>
      </c>
      <c r="D71" s="100"/>
      <c r="E71" s="100"/>
      <c r="F71" s="107">
        <f>'[1]Utgifter 2013'!V38</f>
        <v>32819</v>
      </c>
      <c r="G71" s="200"/>
      <c r="H71" s="200"/>
      <c r="I71" s="182">
        <v>10000</v>
      </c>
      <c r="J71" s="182"/>
      <c r="K71" s="182"/>
      <c r="L71" s="182">
        <f>'Utgifter 2014'!V52</f>
        <v>4884</v>
      </c>
      <c r="M71" s="101"/>
      <c r="N71" s="101"/>
      <c r="O71" s="101">
        <v>2000</v>
      </c>
      <c r="P71" s="109" t="s">
        <v>395</v>
      </c>
    </row>
    <row r="72" spans="1:16" x14ac:dyDescent="0.2">
      <c r="A72" s="36" t="s">
        <v>35</v>
      </c>
      <c r="B72" s="43"/>
      <c r="C72" s="157" t="s">
        <v>102</v>
      </c>
      <c r="D72" s="100"/>
      <c r="E72" s="100"/>
      <c r="F72" s="107">
        <f>'[1]Utgifter 2013'!W38</f>
        <v>0</v>
      </c>
      <c r="G72" s="200"/>
      <c r="H72" s="200"/>
      <c r="I72" s="182">
        <v>2000</v>
      </c>
      <c r="J72" s="182"/>
      <c r="K72" s="182"/>
      <c r="L72" s="182">
        <f>'Utgifter 2014'!W52</f>
        <v>0</v>
      </c>
      <c r="M72" s="101"/>
      <c r="N72" s="101"/>
      <c r="O72" s="101"/>
      <c r="P72" s="109"/>
    </row>
    <row r="73" spans="1:16" x14ac:dyDescent="0.2">
      <c r="A73" s="36" t="s">
        <v>36</v>
      </c>
      <c r="B73" s="43"/>
      <c r="C73" s="157" t="s">
        <v>103</v>
      </c>
      <c r="D73" s="100"/>
      <c r="E73" s="100"/>
      <c r="F73" s="107">
        <f>'[1]Utgifter 2013'!X38</f>
        <v>0</v>
      </c>
      <c r="G73" s="200"/>
      <c r="H73" s="200"/>
      <c r="I73" s="182"/>
      <c r="J73" s="182"/>
      <c r="K73" s="182"/>
      <c r="L73" s="182">
        <f>'Utgifter 2014'!X52</f>
        <v>0</v>
      </c>
      <c r="M73" s="101"/>
      <c r="N73" s="101"/>
      <c r="O73" s="101"/>
      <c r="P73" s="313"/>
    </row>
    <row r="74" spans="1:16" x14ac:dyDescent="0.2">
      <c r="A74" s="93"/>
      <c r="B74" s="93"/>
      <c r="C74" s="93"/>
      <c r="D74" s="110"/>
      <c r="E74" s="158" t="s">
        <v>63</v>
      </c>
      <c r="F74" s="111">
        <f>SUM(F69:F73)</f>
        <v>65985</v>
      </c>
      <c r="G74" s="208"/>
      <c r="H74" s="209" t="s">
        <v>63</v>
      </c>
      <c r="I74" s="202">
        <f>SUM(I69:I73)</f>
        <v>13000</v>
      </c>
      <c r="J74" s="202"/>
      <c r="K74" s="202"/>
      <c r="L74" s="202">
        <f t="shared" ref="L74:O74" si="10">SUM(L69:L73)</f>
        <v>10105</v>
      </c>
      <c r="M74" s="112"/>
      <c r="N74" s="112"/>
      <c r="O74" s="112">
        <f t="shared" si="10"/>
        <v>5000</v>
      </c>
      <c r="P74" s="315"/>
    </row>
    <row r="75" spans="1:16" x14ac:dyDescent="0.2">
      <c r="A75" s="43"/>
      <c r="B75" s="43"/>
      <c r="C75" s="43"/>
      <c r="D75" s="99"/>
      <c r="E75" s="99"/>
      <c r="F75" s="115"/>
      <c r="G75" s="204"/>
      <c r="H75" s="204"/>
      <c r="I75" s="182"/>
      <c r="J75" s="182"/>
      <c r="K75" s="182"/>
      <c r="L75" s="182"/>
      <c r="M75" s="101"/>
      <c r="N75" s="101"/>
      <c r="O75" s="101"/>
      <c r="P75" s="313"/>
    </row>
    <row r="76" spans="1:16" x14ac:dyDescent="0.2">
      <c r="A76" s="34">
        <v>5</v>
      </c>
      <c r="B76" s="157" t="s">
        <v>104</v>
      </c>
      <c r="C76" s="43"/>
      <c r="D76" s="100"/>
      <c r="E76" s="100"/>
      <c r="F76" s="107"/>
      <c r="G76" s="200"/>
      <c r="H76" s="200"/>
      <c r="I76" s="182"/>
      <c r="J76" s="182"/>
      <c r="K76" s="182"/>
      <c r="L76" s="182"/>
      <c r="M76" s="101"/>
      <c r="N76" s="101"/>
      <c r="O76" s="101"/>
      <c r="P76" s="313"/>
    </row>
    <row r="77" spans="1:16" x14ac:dyDescent="0.2">
      <c r="A77" s="43"/>
      <c r="B77" s="43"/>
      <c r="C77" s="43"/>
      <c r="D77" s="100"/>
      <c r="E77" s="100"/>
      <c r="F77" s="107"/>
      <c r="G77" s="200"/>
      <c r="H77" s="200"/>
      <c r="I77" s="182"/>
      <c r="J77" s="182"/>
      <c r="K77" s="182"/>
      <c r="L77" s="182">
        <f>'Utgifter 2014'!Y52</f>
        <v>0</v>
      </c>
      <c r="M77" s="101"/>
      <c r="N77" s="101"/>
      <c r="O77" s="101"/>
      <c r="P77" s="313"/>
    </row>
    <row r="78" spans="1:16" x14ac:dyDescent="0.2">
      <c r="A78" s="34">
        <v>6</v>
      </c>
      <c r="B78" s="157" t="s">
        <v>105</v>
      </c>
      <c r="C78" s="43"/>
      <c r="D78" s="100"/>
      <c r="E78" s="100"/>
      <c r="F78" s="107"/>
      <c r="G78" s="200"/>
      <c r="H78" s="200"/>
      <c r="I78" s="182"/>
      <c r="J78" s="182"/>
      <c r="K78" s="182"/>
      <c r="L78" s="182"/>
      <c r="M78" s="101"/>
      <c r="N78" s="101"/>
      <c r="O78" s="101"/>
      <c r="P78" s="313"/>
    </row>
    <row r="79" spans="1:16" x14ac:dyDescent="0.2">
      <c r="A79" s="36" t="s">
        <v>37</v>
      </c>
      <c r="B79" s="43"/>
      <c r="C79" s="38" t="s">
        <v>106</v>
      </c>
      <c r="D79" s="100"/>
      <c r="E79" s="100"/>
      <c r="F79" s="107">
        <f>'[1]Utgifter 2013'!Z38</f>
        <v>0</v>
      </c>
      <c r="G79" s="200"/>
      <c r="H79" s="200"/>
      <c r="I79" s="182">
        <v>10000</v>
      </c>
      <c r="J79" s="182"/>
      <c r="K79" s="182"/>
      <c r="L79" s="182">
        <f>'Utgifter 2014'!Z52</f>
        <v>9568.75</v>
      </c>
      <c r="M79" s="101"/>
      <c r="N79" s="101"/>
      <c r="O79" s="101">
        <v>0</v>
      </c>
      <c r="P79" s="109"/>
    </row>
    <row r="80" spans="1:16" x14ac:dyDescent="0.2">
      <c r="A80" s="36" t="s">
        <v>38</v>
      </c>
      <c r="B80" s="43"/>
      <c r="C80" s="157" t="s">
        <v>107</v>
      </c>
      <c r="D80" s="100"/>
      <c r="E80" s="100"/>
      <c r="F80" s="107">
        <f>'[1]Utgifter 2013'!AA38</f>
        <v>475</v>
      </c>
      <c r="G80" s="200"/>
      <c r="H80" s="200"/>
      <c r="I80" s="182">
        <v>500</v>
      </c>
      <c r="J80" s="182"/>
      <c r="K80" s="182"/>
      <c r="L80" s="182">
        <f>'Utgifter 2014'!AA52</f>
        <v>485</v>
      </c>
      <c r="M80" s="101"/>
      <c r="N80" s="101"/>
      <c r="O80" s="101">
        <v>500</v>
      </c>
      <c r="P80" s="313" t="s">
        <v>359</v>
      </c>
    </row>
    <row r="81" spans="1:16" x14ac:dyDescent="0.2">
      <c r="A81" s="36" t="s">
        <v>39</v>
      </c>
      <c r="B81" s="43"/>
      <c r="C81" s="157" t="s">
        <v>83</v>
      </c>
      <c r="D81" s="100"/>
      <c r="E81" s="100"/>
      <c r="F81" s="107">
        <f>'[1]Utgifter 2013'!AB38</f>
        <v>0</v>
      </c>
      <c r="G81" s="200"/>
      <c r="H81" s="200"/>
      <c r="I81" s="182">
        <v>500</v>
      </c>
      <c r="J81" s="182"/>
      <c r="K81" s="182"/>
      <c r="L81" s="182">
        <f>'Utgifter 2014'!AB52</f>
        <v>968</v>
      </c>
      <c r="M81" s="101"/>
      <c r="N81" s="101"/>
      <c r="O81" s="101">
        <v>0</v>
      </c>
      <c r="P81" s="109"/>
    </row>
    <row r="82" spans="1:16" x14ac:dyDescent="0.2">
      <c r="A82" s="93"/>
      <c r="B82" s="93"/>
      <c r="C82" s="93"/>
      <c r="D82" s="110"/>
      <c r="E82" s="158" t="s">
        <v>63</v>
      </c>
      <c r="F82" s="111">
        <f>SUM(F79:F81)</f>
        <v>475</v>
      </c>
      <c r="G82" s="208"/>
      <c r="H82" s="209" t="s">
        <v>63</v>
      </c>
      <c r="I82" s="202">
        <f>SUM(I79:I81)</f>
        <v>11000</v>
      </c>
      <c r="J82" s="202"/>
      <c r="K82" s="202"/>
      <c r="L82" s="202">
        <f t="shared" ref="L82:O82" si="11">SUM(L79:L81)</f>
        <v>11021.75</v>
      </c>
      <c r="M82" s="112"/>
      <c r="N82" s="112"/>
      <c r="O82" s="112">
        <f t="shared" si="11"/>
        <v>500</v>
      </c>
      <c r="P82" s="315"/>
    </row>
    <row r="83" spans="1:16" x14ac:dyDescent="0.2">
      <c r="A83" s="43"/>
      <c r="B83" s="43"/>
      <c r="C83" s="43"/>
      <c r="D83" s="99"/>
      <c r="E83" s="99"/>
      <c r="F83" s="115"/>
      <c r="G83" s="204"/>
      <c r="H83" s="204"/>
      <c r="I83" s="182"/>
      <c r="J83" s="182"/>
      <c r="K83" s="182"/>
      <c r="L83" s="182"/>
      <c r="M83" s="101"/>
      <c r="N83" s="101"/>
      <c r="O83" s="101"/>
      <c r="P83" s="313"/>
    </row>
    <row r="84" spans="1:16" x14ac:dyDescent="0.2">
      <c r="A84" s="34">
        <v>7</v>
      </c>
      <c r="B84" s="157" t="s">
        <v>108</v>
      </c>
      <c r="C84" s="43"/>
      <c r="D84" s="100"/>
      <c r="E84" s="100"/>
      <c r="F84" s="107"/>
      <c r="G84" s="200"/>
      <c r="H84" s="200"/>
      <c r="I84" s="182"/>
      <c r="J84" s="182"/>
      <c r="K84" s="182"/>
      <c r="L84" s="182"/>
      <c r="M84" s="101"/>
      <c r="N84" s="101"/>
      <c r="O84" s="101"/>
      <c r="P84" s="313"/>
    </row>
    <row r="85" spans="1:16" x14ac:dyDescent="0.2">
      <c r="A85" s="36" t="s">
        <v>40</v>
      </c>
      <c r="B85" s="43"/>
      <c r="C85" s="157" t="s">
        <v>50</v>
      </c>
      <c r="D85" s="100"/>
      <c r="E85" s="100"/>
      <c r="F85" s="107">
        <f>'[1]Utgifter 2013'!AC38</f>
        <v>0</v>
      </c>
      <c r="G85" s="200"/>
      <c r="H85" s="200"/>
      <c r="I85" s="182">
        <v>2500</v>
      </c>
      <c r="J85" s="182"/>
      <c r="K85" s="182"/>
      <c r="L85" s="182">
        <f>'Utgifter 2014'!AC52</f>
        <v>0</v>
      </c>
      <c r="M85" s="101"/>
      <c r="N85" s="101"/>
      <c r="O85" s="101">
        <v>0</v>
      </c>
      <c r="P85" s="109"/>
    </row>
    <row r="86" spans="1:16" x14ac:dyDescent="0.2">
      <c r="A86" s="36" t="s">
        <v>41</v>
      </c>
      <c r="B86" s="43"/>
      <c r="C86" s="157" t="s">
        <v>109</v>
      </c>
      <c r="D86" s="100"/>
      <c r="E86" s="100"/>
      <c r="F86" s="107">
        <f>'[1]Utgifter 2013'!AD38</f>
        <v>0</v>
      </c>
      <c r="G86" s="200"/>
      <c r="H86" s="200"/>
      <c r="I86" s="182"/>
      <c r="J86" s="182"/>
      <c r="K86" s="182"/>
      <c r="L86" s="182">
        <f>'Utgifter 2014'!AD52</f>
        <v>0</v>
      </c>
      <c r="M86" s="101"/>
      <c r="N86" s="101"/>
      <c r="O86" s="101">
        <v>0</v>
      </c>
      <c r="P86" s="313"/>
    </row>
    <row r="87" spans="1:16" x14ac:dyDescent="0.2">
      <c r="A87" s="36" t="s">
        <v>42</v>
      </c>
      <c r="B87" s="43"/>
      <c r="C87" s="157" t="s">
        <v>110</v>
      </c>
      <c r="D87" s="100"/>
      <c r="E87" s="100"/>
      <c r="F87" s="107">
        <f>'[1]Utgifter 2013'!AE38</f>
        <v>235</v>
      </c>
      <c r="G87" s="200"/>
      <c r="H87" s="200"/>
      <c r="I87" s="182">
        <v>250</v>
      </c>
      <c r="J87" s="182"/>
      <c r="K87" s="182"/>
      <c r="L87" s="182">
        <f>'Utgifter 2014'!AE52</f>
        <v>0</v>
      </c>
      <c r="M87" s="101"/>
      <c r="N87" s="101"/>
      <c r="O87" s="101">
        <v>0</v>
      </c>
      <c r="P87" s="313"/>
    </row>
    <row r="88" spans="1:16" x14ac:dyDescent="0.2">
      <c r="A88" s="93"/>
      <c r="B88" s="93"/>
      <c r="C88" s="93"/>
      <c r="D88" s="110"/>
      <c r="E88" s="158" t="s">
        <v>63</v>
      </c>
      <c r="F88" s="111">
        <f>SUM(F85:F87)</f>
        <v>235</v>
      </c>
      <c r="G88" s="208"/>
      <c r="H88" s="209" t="s">
        <v>63</v>
      </c>
      <c r="I88" s="202">
        <f>SUM(I85:I87)</f>
        <v>2750</v>
      </c>
      <c r="J88" s="202"/>
      <c r="K88" s="202"/>
      <c r="L88" s="202">
        <f t="shared" ref="L88:O88" si="12">SUM(L85:L87)</f>
        <v>0</v>
      </c>
      <c r="M88" s="112"/>
      <c r="N88" s="112"/>
      <c r="O88" s="112">
        <f t="shared" si="12"/>
        <v>0</v>
      </c>
      <c r="P88" s="315"/>
    </row>
    <row r="89" spans="1:16" x14ac:dyDescent="0.2">
      <c r="A89" s="34">
        <v>8</v>
      </c>
      <c r="B89" s="157" t="s">
        <v>111</v>
      </c>
      <c r="C89" s="43"/>
      <c r="D89" s="99"/>
      <c r="E89" s="99"/>
      <c r="F89" s="115"/>
      <c r="G89" s="204"/>
      <c r="H89" s="204"/>
      <c r="I89" s="182"/>
      <c r="J89" s="182"/>
      <c r="K89" s="182"/>
      <c r="L89" s="182"/>
      <c r="M89" s="101"/>
      <c r="N89" s="101"/>
      <c r="O89" s="101"/>
      <c r="P89" s="313"/>
    </row>
    <row r="90" spans="1:16" x14ac:dyDescent="0.2">
      <c r="A90" s="36" t="s">
        <v>43</v>
      </c>
      <c r="B90" s="43"/>
      <c r="C90" s="38" t="s">
        <v>112</v>
      </c>
      <c r="D90" s="100"/>
      <c r="E90" s="100"/>
      <c r="F90" s="107">
        <f>'[1]Utgifter 2013'!AF38</f>
        <v>1161.31</v>
      </c>
      <c r="G90" s="200">
        <v>1</v>
      </c>
      <c r="H90" s="200">
        <v>1200</v>
      </c>
      <c r="I90" s="182">
        <f>G90*H90</f>
        <v>1200</v>
      </c>
      <c r="J90" s="182"/>
      <c r="K90" s="182"/>
      <c r="L90" s="182">
        <f>'Utgifter 2014'!AF52</f>
        <v>200</v>
      </c>
      <c r="M90" s="101"/>
      <c r="N90" s="101"/>
      <c r="O90" s="101">
        <v>1200</v>
      </c>
      <c r="P90" s="313"/>
    </row>
    <row r="91" spans="1:16" x14ac:dyDescent="0.2">
      <c r="A91" s="36" t="s">
        <v>44</v>
      </c>
      <c r="B91" s="43"/>
      <c r="C91" s="157" t="s">
        <v>113</v>
      </c>
      <c r="D91" s="100"/>
      <c r="E91" s="100"/>
      <c r="F91" s="107">
        <f>'[1]Utgifter 2013'!AG38</f>
        <v>0</v>
      </c>
      <c r="G91" s="200">
        <v>2</v>
      </c>
      <c r="H91" s="200">
        <v>1800</v>
      </c>
      <c r="I91" s="182">
        <f>G91*H91</f>
        <v>3600</v>
      </c>
      <c r="J91" s="182"/>
      <c r="K91" s="182"/>
      <c r="L91" s="182">
        <f>'Utgifter 2014'!AG52</f>
        <v>3600</v>
      </c>
      <c r="M91" s="101"/>
      <c r="N91" s="101"/>
      <c r="O91" s="101">
        <v>1980</v>
      </c>
      <c r="P91" s="109" t="s">
        <v>416</v>
      </c>
    </row>
    <row r="92" spans="1:16" x14ac:dyDescent="0.2">
      <c r="A92" s="36" t="s">
        <v>45</v>
      </c>
      <c r="B92" s="43"/>
      <c r="C92" s="157" t="s">
        <v>114</v>
      </c>
      <c r="D92" s="100"/>
      <c r="E92" s="100"/>
      <c r="F92" s="107">
        <f>'[1]Utgifter 2013'!AH38</f>
        <v>0</v>
      </c>
      <c r="G92" s="200"/>
      <c r="H92" s="200"/>
      <c r="I92" s="182"/>
      <c r="J92" s="182"/>
      <c r="K92" s="182"/>
      <c r="L92" s="182">
        <f>'Utgifter 2014'!AH52</f>
        <v>36100</v>
      </c>
      <c r="M92" s="101"/>
      <c r="N92" s="101"/>
      <c r="O92" s="101"/>
      <c r="P92" s="313"/>
    </row>
    <row r="93" spans="1:16" x14ac:dyDescent="0.2">
      <c r="A93" s="43"/>
      <c r="B93" s="43"/>
      <c r="C93" s="43"/>
      <c r="D93" s="110"/>
      <c r="E93" s="158" t="s">
        <v>63</v>
      </c>
      <c r="F93" s="111">
        <f>SUM(F90:F92)</f>
        <v>1161.31</v>
      </c>
      <c r="G93" s="208"/>
      <c r="H93" s="209" t="s">
        <v>63</v>
      </c>
      <c r="I93" s="202">
        <f>SUM(I90:I92)</f>
        <v>4800</v>
      </c>
      <c r="J93" s="202"/>
      <c r="K93" s="202"/>
      <c r="L93" s="202">
        <f t="shared" ref="L93:O93" si="13">SUM(L90:L92)</f>
        <v>39900</v>
      </c>
      <c r="M93" s="112"/>
      <c r="N93" s="112"/>
      <c r="O93" s="112">
        <f t="shared" si="13"/>
        <v>3180</v>
      </c>
      <c r="P93" s="313"/>
    </row>
    <row r="94" spans="1:16" x14ac:dyDescent="0.2">
      <c r="A94" s="43"/>
      <c r="B94" s="43"/>
      <c r="C94" s="43"/>
      <c r="D94" s="99"/>
      <c r="E94" s="99"/>
      <c r="F94" s="115"/>
      <c r="G94" s="204"/>
      <c r="H94" s="204"/>
      <c r="I94" s="182"/>
      <c r="J94" s="182"/>
      <c r="K94" s="182"/>
      <c r="L94" s="182"/>
      <c r="M94" s="101"/>
      <c r="N94" s="101"/>
      <c r="O94" s="101"/>
      <c r="P94" s="313"/>
    </row>
    <row r="95" spans="1:16" x14ac:dyDescent="0.2">
      <c r="A95" s="34">
        <v>9</v>
      </c>
      <c r="B95" s="38" t="s">
        <v>9</v>
      </c>
      <c r="C95" s="43"/>
      <c r="D95" s="100"/>
      <c r="E95" s="100"/>
      <c r="F95" s="107">
        <f>'[1]Utgifter 2013'!AI38</f>
        <v>150</v>
      </c>
      <c r="G95" s="200"/>
      <c r="H95" s="200"/>
      <c r="I95" s="182">
        <v>150</v>
      </c>
      <c r="J95" s="182"/>
      <c r="K95" s="182"/>
      <c r="L95" s="182">
        <f>'Utgifter 2014'!AI52</f>
        <v>0</v>
      </c>
      <c r="M95" s="101"/>
      <c r="N95" s="101"/>
      <c r="O95" s="101"/>
      <c r="P95" s="313"/>
    </row>
    <row r="96" spans="1:16" x14ac:dyDescent="0.2">
      <c r="A96" s="34">
        <v>10</v>
      </c>
      <c r="B96" s="157" t="s">
        <v>116</v>
      </c>
      <c r="C96" s="43"/>
      <c r="D96" s="100"/>
      <c r="E96" s="100"/>
      <c r="F96" s="107">
        <f>'[1]Utgifter 2013'!AJ38</f>
        <v>0</v>
      </c>
      <c r="G96" s="200"/>
      <c r="H96" s="200"/>
      <c r="I96" s="182">
        <v>0</v>
      </c>
      <c r="J96" s="182"/>
      <c r="K96" s="182"/>
      <c r="L96" s="182">
        <f>'Utgifter 2014'!AJ52</f>
        <v>99</v>
      </c>
      <c r="M96" s="101"/>
      <c r="N96" s="101"/>
      <c r="O96" s="101"/>
      <c r="P96" s="313"/>
    </row>
    <row r="97" spans="1:16" x14ac:dyDescent="0.2">
      <c r="A97" s="34">
        <v>11</v>
      </c>
      <c r="B97" s="157" t="s">
        <v>117</v>
      </c>
      <c r="C97" s="43"/>
      <c r="D97" s="100"/>
      <c r="E97" s="100"/>
      <c r="F97" s="107">
        <f>'[1]Utgifter 2013'!AK38</f>
        <v>0</v>
      </c>
      <c r="G97" s="200"/>
      <c r="H97" s="200"/>
      <c r="I97" s="182">
        <v>0</v>
      </c>
      <c r="J97" s="182"/>
      <c r="K97" s="182"/>
      <c r="L97" s="182">
        <f>'Utgifter 2014'!AK52</f>
        <v>0</v>
      </c>
      <c r="M97" s="101"/>
      <c r="N97" s="101"/>
      <c r="O97" s="101"/>
      <c r="P97" s="313"/>
    </row>
    <row r="98" spans="1:16" x14ac:dyDescent="0.2">
      <c r="A98" s="34">
        <v>12</v>
      </c>
      <c r="B98" s="157" t="s">
        <v>12</v>
      </c>
      <c r="C98" s="43"/>
      <c r="D98" s="100"/>
      <c r="E98" s="100"/>
      <c r="F98" s="107">
        <f>'[1]Utgifter 2013'!AL38</f>
        <v>0</v>
      </c>
      <c r="G98" s="200"/>
      <c r="H98" s="200"/>
      <c r="I98" s="182">
        <v>0</v>
      </c>
      <c r="J98" s="182"/>
      <c r="K98" s="182"/>
      <c r="L98" s="182">
        <f>'Utgifter 2014'!AL52</f>
        <v>2000</v>
      </c>
      <c r="M98" s="101"/>
      <c r="N98" s="101"/>
      <c r="O98" s="101">
        <v>0</v>
      </c>
      <c r="P98" s="313" t="s">
        <v>418</v>
      </c>
    </row>
    <row r="99" spans="1:16" x14ac:dyDescent="0.2">
      <c r="A99" s="34">
        <v>13</v>
      </c>
      <c r="B99" s="157" t="s">
        <v>118</v>
      </c>
      <c r="C99" s="43"/>
      <c r="D99" s="100"/>
      <c r="E99" s="100"/>
      <c r="F99" s="107">
        <f>'[1]Utgifter 2013'!AM38</f>
        <v>0</v>
      </c>
      <c r="G99" s="200"/>
      <c r="H99" s="200"/>
      <c r="I99" s="182">
        <v>8000</v>
      </c>
      <c r="J99" s="182"/>
      <c r="K99" s="182"/>
      <c r="L99" s="182">
        <f>'Utgifter 2014'!AM52</f>
        <v>3255</v>
      </c>
      <c r="M99" s="101"/>
      <c r="N99" s="101"/>
      <c r="O99" s="101">
        <v>5000</v>
      </c>
      <c r="P99" s="109" t="s">
        <v>363</v>
      </c>
    </row>
    <row r="100" spans="1:16" x14ac:dyDescent="0.2">
      <c r="A100" s="38">
        <v>14</v>
      </c>
      <c r="B100" s="157" t="s">
        <v>119</v>
      </c>
      <c r="C100" s="43"/>
      <c r="D100" s="100"/>
      <c r="E100" s="100"/>
      <c r="F100" s="107">
        <f>'[1]Utgifter 2013'!AN38</f>
        <v>329.5</v>
      </c>
      <c r="G100" s="200"/>
      <c r="H100" s="200"/>
      <c r="I100" s="182">
        <v>1350</v>
      </c>
      <c r="J100" s="182"/>
      <c r="K100" s="182"/>
      <c r="L100" s="182">
        <f>'Utgifter 2014'!AN52</f>
        <v>324</v>
      </c>
      <c r="M100" s="101"/>
      <c r="N100" s="101"/>
      <c r="O100" s="101">
        <v>1300</v>
      </c>
      <c r="P100" s="109" t="s">
        <v>376</v>
      </c>
    </row>
    <row r="101" spans="1:16" x14ac:dyDescent="0.2">
      <c r="A101" s="43"/>
      <c r="B101" s="43"/>
      <c r="C101" s="43"/>
      <c r="D101" s="110"/>
      <c r="E101" s="158" t="s">
        <v>97</v>
      </c>
      <c r="F101" s="111">
        <f>SUM(F95:F100)</f>
        <v>479.5</v>
      </c>
      <c r="G101" s="208"/>
      <c r="H101" s="209" t="s">
        <v>97</v>
      </c>
      <c r="I101" s="202">
        <f>SUM(I95:I100)</f>
        <v>9500</v>
      </c>
      <c r="J101" s="202"/>
      <c r="K101" s="202"/>
      <c r="L101" s="202">
        <f t="shared" ref="L101:O101" si="14">SUM(L95:L100)</f>
        <v>5678</v>
      </c>
      <c r="M101" s="112"/>
      <c r="N101" s="112"/>
      <c r="O101" s="112">
        <f t="shared" si="14"/>
        <v>6300</v>
      </c>
      <c r="P101" s="313"/>
    </row>
    <row r="102" spans="1:16" x14ac:dyDescent="0.2">
      <c r="A102" s="43"/>
      <c r="B102" s="43"/>
      <c r="C102" s="43"/>
      <c r="D102" s="99"/>
      <c r="E102" s="99"/>
      <c r="F102" s="115"/>
      <c r="G102" s="204"/>
      <c r="H102" s="204"/>
      <c r="I102" s="182"/>
      <c r="J102" s="182"/>
      <c r="K102" s="182"/>
      <c r="L102" s="182"/>
      <c r="M102" s="101"/>
      <c r="N102" s="101"/>
      <c r="O102" s="101"/>
      <c r="P102" s="313"/>
    </row>
    <row r="103" spans="1:16" x14ac:dyDescent="0.2">
      <c r="A103" s="30" t="s">
        <v>120</v>
      </c>
      <c r="B103" s="43"/>
      <c r="C103" s="43"/>
      <c r="D103" s="100"/>
      <c r="E103" s="100"/>
      <c r="F103" s="107"/>
      <c r="G103" s="200"/>
      <c r="H103" s="200"/>
      <c r="I103" s="182"/>
      <c r="J103" s="182"/>
      <c r="K103" s="182"/>
      <c r="L103" s="182"/>
      <c r="M103" s="101"/>
      <c r="N103" s="101"/>
      <c r="O103" s="101"/>
      <c r="P103" s="313"/>
    </row>
    <row r="104" spans="1:16" x14ac:dyDescent="0.2">
      <c r="A104" s="34">
        <v>15</v>
      </c>
      <c r="B104" s="304" t="s">
        <v>83</v>
      </c>
      <c r="C104" s="304"/>
      <c r="D104" s="100"/>
      <c r="E104" s="100"/>
      <c r="F104" s="107"/>
      <c r="G104" s="200"/>
      <c r="H104" s="200"/>
      <c r="I104" s="182"/>
      <c r="J104" s="182"/>
      <c r="K104" s="182"/>
      <c r="L104" s="182"/>
      <c r="M104" s="101"/>
      <c r="N104" s="101"/>
      <c r="O104" s="101"/>
      <c r="P104" s="313"/>
    </row>
    <row r="105" spans="1:16" x14ac:dyDescent="0.2">
      <c r="A105" s="36" t="s">
        <v>46</v>
      </c>
      <c r="B105" s="43"/>
      <c r="C105" s="157" t="s">
        <v>121</v>
      </c>
      <c r="D105" s="100"/>
      <c r="E105" s="100"/>
      <c r="F105" s="107">
        <f>'[1]Utgifter 2013'!AO38</f>
        <v>4118</v>
      </c>
      <c r="G105" s="200"/>
      <c r="H105" s="200"/>
      <c r="I105" s="182">
        <v>5000</v>
      </c>
      <c r="J105" s="182"/>
      <c r="K105" s="182"/>
      <c r="L105" s="182">
        <f>'Utgifter 2014'!AO52</f>
        <v>4139</v>
      </c>
      <c r="M105" s="101"/>
      <c r="N105" s="101"/>
      <c r="O105" s="101">
        <v>5000</v>
      </c>
      <c r="P105" s="109" t="s">
        <v>364</v>
      </c>
    </row>
    <row r="106" spans="1:16" x14ac:dyDescent="0.2">
      <c r="A106" s="36" t="s">
        <v>47</v>
      </c>
      <c r="B106" s="43"/>
      <c r="C106" s="157" t="s">
        <v>122</v>
      </c>
      <c r="D106" s="100"/>
      <c r="E106" s="100"/>
      <c r="F106" s="107">
        <f>'[1]Utgifter 2013'!AP38</f>
        <v>4044</v>
      </c>
      <c r="G106" s="200"/>
      <c r="H106" s="200"/>
      <c r="I106" s="182">
        <v>0</v>
      </c>
      <c r="J106" s="182"/>
      <c r="K106" s="182"/>
      <c r="L106" s="182">
        <f>'Utgifter 2014'!AP52</f>
        <v>0</v>
      </c>
      <c r="M106" s="101"/>
      <c r="N106" s="101"/>
      <c r="O106" s="101"/>
      <c r="P106" s="313"/>
    </row>
    <row r="107" spans="1:16" x14ac:dyDescent="0.2">
      <c r="A107" s="36" t="s">
        <v>48</v>
      </c>
      <c r="B107" s="43"/>
      <c r="C107" s="157" t="s">
        <v>83</v>
      </c>
      <c r="D107" s="100"/>
      <c r="E107" s="100"/>
      <c r="F107" s="107">
        <f>'[1]Utgifter 2013'!AQ38</f>
        <v>800</v>
      </c>
      <c r="G107" s="200"/>
      <c r="H107" s="200"/>
      <c r="I107" s="199">
        <v>1350</v>
      </c>
      <c r="J107" s="199"/>
      <c r="K107" s="199"/>
      <c r="L107" s="199">
        <f>'Utgifter 2014'!AQ52</f>
        <v>10350</v>
      </c>
      <c r="M107" s="118"/>
      <c r="N107" s="118"/>
      <c r="O107" s="118"/>
      <c r="P107" s="316"/>
    </row>
    <row r="108" spans="1:16" x14ac:dyDescent="0.2">
      <c r="A108" s="36" t="s">
        <v>49</v>
      </c>
      <c r="B108" s="43"/>
      <c r="C108" s="157" t="s">
        <v>123</v>
      </c>
      <c r="D108" s="100"/>
      <c r="E108" s="100"/>
      <c r="F108" s="107">
        <f>'[1]Utgifter 2013'!AR38</f>
        <v>0</v>
      </c>
      <c r="G108" s="200"/>
      <c r="H108" s="200"/>
      <c r="I108" s="182">
        <v>0</v>
      </c>
      <c r="J108" s="182"/>
      <c r="K108" s="182"/>
      <c r="L108" s="182">
        <f>'Utgifter 2014'!AR52</f>
        <v>0</v>
      </c>
      <c r="M108" s="101"/>
      <c r="N108" s="101"/>
      <c r="O108" s="101"/>
      <c r="P108" s="313"/>
    </row>
    <row r="109" spans="1:16" x14ac:dyDescent="0.2">
      <c r="A109" s="43"/>
      <c r="B109" s="43"/>
      <c r="C109" s="43"/>
      <c r="D109" s="110"/>
      <c r="E109" s="158" t="s">
        <v>97</v>
      </c>
      <c r="F109" s="111">
        <f>SUM(F105:F108)</f>
        <v>8962</v>
      </c>
      <c r="G109" s="208"/>
      <c r="H109" s="209" t="s">
        <v>97</v>
      </c>
      <c r="I109" s="202">
        <f>SUM(I105:I108)</f>
        <v>6350</v>
      </c>
      <c r="J109" s="202"/>
      <c r="K109" s="202"/>
      <c r="L109" s="202">
        <f t="shared" ref="L109:O109" si="15">SUM(L105:L108)</f>
        <v>14489</v>
      </c>
      <c r="M109" s="112"/>
      <c r="N109" s="112"/>
      <c r="O109" s="112">
        <f t="shared" si="15"/>
        <v>5000</v>
      </c>
      <c r="P109" s="313"/>
    </row>
    <row r="110" spans="1:16" x14ac:dyDescent="0.2">
      <c r="A110" s="43"/>
      <c r="B110" s="43"/>
      <c r="C110" s="43"/>
      <c r="D110" s="99"/>
      <c r="E110" s="99"/>
      <c r="F110" s="115"/>
      <c r="G110" s="204"/>
      <c r="H110" s="204"/>
      <c r="I110" s="182"/>
      <c r="J110" s="182"/>
      <c r="K110" s="182"/>
      <c r="L110" s="182"/>
      <c r="M110" s="101"/>
      <c r="N110" s="101"/>
      <c r="O110" s="101"/>
      <c r="P110" s="313"/>
    </row>
    <row r="111" spans="1:16" x14ac:dyDescent="0.2">
      <c r="A111" s="43"/>
      <c r="B111" s="43"/>
      <c r="C111" s="32" t="s">
        <v>124</v>
      </c>
      <c r="D111" s="123"/>
      <c r="E111" s="159"/>
      <c r="F111" s="119">
        <f>F63+F67+F74+F82+F88+F93+F101+F109</f>
        <v>92541.06</v>
      </c>
      <c r="G111" s="213"/>
      <c r="H111" s="214"/>
      <c r="I111" s="201">
        <f>I63+I67+I74+I82+I88+I93+I101+I109</f>
        <v>56637</v>
      </c>
      <c r="J111" s="201"/>
      <c r="K111" s="201"/>
      <c r="L111" s="201">
        <f t="shared" ref="L111:O111" si="16">L63+L67+L74+L82+L88+L93+L101+L109</f>
        <v>90430.75</v>
      </c>
      <c r="M111" s="120"/>
      <c r="N111" s="120"/>
      <c r="O111" s="120">
        <f t="shared" si="16"/>
        <v>29980</v>
      </c>
      <c r="P111" s="313"/>
    </row>
    <row r="112" spans="1:16" x14ac:dyDescent="0.2">
      <c r="G112" s="180"/>
      <c r="H112" s="180"/>
      <c r="I112" s="180"/>
      <c r="J112" s="180"/>
      <c r="K112" s="180"/>
      <c r="L112" s="180"/>
      <c r="P112" s="313"/>
    </row>
    <row r="113" spans="7:16" x14ac:dyDescent="0.2">
      <c r="G113" s="180"/>
      <c r="H113" s="180"/>
      <c r="I113" s="180"/>
      <c r="J113" s="180"/>
      <c r="K113" s="180"/>
      <c r="L113" s="180"/>
      <c r="P113" s="313"/>
    </row>
    <row r="114" spans="7:16" x14ac:dyDescent="0.2">
      <c r="G114" s="180"/>
      <c r="H114" s="180"/>
      <c r="I114" s="180"/>
      <c r="J114" s="180"/>
      <c r="K114" s="180"/>
      <c r="L114" s="180"/>
      <c r="P114" s="313"/>
    </row>
    <row r="115" spans="7:16" x14ac:dyDescent="0.2">
      <c r="G115" s="180"/>
      <c r="H115" s="180"/>
      <c r="I115" s="180"/>
      <c r="J115" s="180"/>
      <c r="K115" s="180"/>
      <c r="L115" s="180"/>
      <c r="P115" s="313"/>
    </row>
    <row r="116" spans="7:16" x14ac:dyDescent="0.2">
      <c r="G116" s="180"/>
      <c r="H116" s="180"/>
      <c r="I116" s="180"/>
      <c r="J116" s="180"/>
      <c r="K116" s="180"/>
      <c r="L116" s="180"/>
      <c r="P116" s="313"/>
    </row>
    <row r="117" spans="7:16" x14ac:dyDescent="0.2">
      <c r="G117" s="180"/>
      <c r="H117" s="180"/>
      <c r="I117" s="180"/>
      <c r="J117" s="180"/>
      <c r="K117" s="180"/>
      <c r="L117" s="180"/>
      <c r="P117" s="313"/>
    </row>
    <row r="118" spans="7:16" x14ac:dyDescent="0.2">
      <c r="G118" s="180"/>
      <c r="H118" s="180"/>
      <c r="I118" s="180"/>
      <c r="J118" s="180"/>
      <c r="K118" s="180"/>
      <c r="L118" s="180"/>
      <c r="P118" s="313"/>
    </row>
    <row r="119" spans="7:16" x14ac:dyDescent="0.2">
      <c r="G119" s="179"/>
      <c r="H119" s="179"/>
      <c r="I119" s="179"/>
      <c r="J119" s="179"/>
      <c r="K119" s="179"/>
      <c r="L119" s="179"/>
      <c r="P119" s="313"/>
    </row>
    <row r="120" spans="7:16" x14ac:dyDescent="0.2">
      <c r="G120" s="179"/>
      <c r="H120" s="179"/>
      <c r="I120" s="179"/>
      <c r="J120" s="179"/>
      <c r="K120" s="179"/>
      <c r="L120" s="179"/>
      <c r="P120" s="313"/>
    </row>
    <row r="121" spans="7:16" x14ac:dyDescent="0.2">
      <c r="G121" s="179"/>
      <c r="H121" s="179"/>
      <c r="I121" s="179"/>
      <c r="J121" s="179"/>
      <c r="K121" s="179"/>
      <c r="L121" s="179"/>
    </row>
    <row r="122" spans="7:16" x14ac:dyDescent="0.2">
      <c r="G122" s="179"/>
      <c r="H122" s="179"/>
      <c r="I122" s="179"/>
      <c r="J122" s="179"/>
      <c r="K122" s="179"/>
      <c r="L122" s="179"/>
    </row>
    <row r="123" spans="7:16" x14ac:dyDescent="0.2">
      <c r="G123" s="179"/>
      <c r="H123" s="179"/>
      <c r="I123" s="179"/>
      <c r="J123" s="179"/>
      <c r="K123" s="179"/>
      <c r="L123" s="179"/>
    </row>
    <row r="124" spans="7:16" x14ac:dyDescent="0.2">
      <c r="G124" s="179"/>
      <c r="H124" s="179"/>
      <c r="I124" s="179"/>
      <c r="J124" s="179"/>
      <c r="K124" s="179"/>
      <c r="L124" s="179"/>
    </row>
    <row r="125" spans="7:16" x14ac:dyDescent="0.2">
      <c r="G125" s="179"/>
      <c r="H125" s="179"/>
      <c r="I125" s="179"/>
      <c r="J125" s="179"/>
      <c r="K125" s="179"/>
      <c r="L125" s="179"/>
    </row>
    <row r="126" spans="7:16" x14ac:dyDescent="0.2">
      <c r="G126" s="179"/>
      <c r="H126" s="179"/>
      <c r="I126" s="179"/>
      <c r="J126" s="179"/>
      <c r="K126" s="179"/>
      <c r="L126" s="179"/>
    </row>
    <row r="127" spans="7:16" x14ac:dyDescent="0.2">
      <c r="G127" s="179"/>
      <c r="H127" s="179"/>
      <c r="I127" s="179"/>
      <c r="J127" s="179"/>
      <c r="K127" s="179"/>
      <c r="L127" s="179"/>
    </row>
    <row r="128" spans="7:16" x14ac:dyDescent="0.2">
      <c r="G128" s="179"/>
      <c r="H128" s="179"/>
      <c r="I128" s="179"/>
      <c r="J128" s="179"/>
      <c r="K128" s="179"/>
      <c r="L128" s="179"/>
    </row>
    <row r="129" spans="7:12" x14ac:dyDescent="0.2">
      <c r="G129" s="179"/>
      <c r="H129" s="179"/>
      <c r="I129" s="179"/>
      <c r="J129" s="179"/>
      <c r="K129" s="179"/>
      <c r="L129" s="179"/>
    </row>
    <row r="130" spans="7:12" x14ac:dyDescent="0.2">
      <c r="G130" s="179"/>
      <c r="H130" s="179"/>
      <c r="I130" s="179"/>
      <c r="J130" s="179"/>
      <c r="K130" s="179"/>
      <c r="L130" s="179"/>
    </row>
    <row r="131" spans="7:12" x14ac:dyDescent="0.2">
      <c r="G131" s="179"/>
      <c r="H131" s="179"/>
      <c r="I131" s="179"/>
      <c r="J131" s="179"/>
      <c r="K131" s="179"/>
      <c r="L131" s="179"/>
    </row>
    <row r="132" spans="7:12" x14ac:dyDescent="0.2">
      <c r="G132" s="179"/>
      <c r="H132" s="179"/>
      <c r="I132" s="179"/>
      <c r="J132" s="179"/>
      <c r="K132" s="179"/>
      <c r="L132" s="179"/>
    </row>
    <row r="133" spans="7:12" x14ac:dyDescent="0.2">
      <c r="G133" s="179"/>
      <c r="H133" s="179"/>
      <c r="I133" s="179"/>
      <c r="J133" s="179"/>
      <c r="K133" s="179"/>
      <c r="L133" s="179"/>
    </row>
    <row r="134" spans="7:12" x14ac:dyDescent="0.2">
      <c r="G134" s="179"/>
      <c r="H134" s="179"/>
      <c r="I134" s="179"/>
      <c r="J134" s="179"/>
      <c r="K134" s="179"/>
      <c r="L134" s="179"/>
    </row>
    <row r="135" spans="7:12" x14ac:dyDescent="0.2">
      <c r="G135" s="179"/>
      <c r="H135" s="179"/>
      <c r="I135" s="179"/>
      <c r="J135" s="179"/>
      <c r="K135" s="179"/>
      <c r="L135" s="179"/>
    </row>
    <row r="136" spans="7:12" x14ac:dyDescent="0.2">
      <c r="G136" s="179"/>
      <c r="H136" s="179"/>
      <c r="I136" s="179"/>
      <c r="J136" s="179"/>
      <c r="K136" s="179"/>
      <c r="L136" s="179"/>
    </row>
    <row r="137" spans="7:12" x14ac:dyDescent="0.2">
      <c r="G137" s="179"/>
      <c r="H137" s="179"/>
      <c r="I137" s="179"/>
      <c r="J137" s="179"/>
      <c r="K137" s="179"/>
      <c r="L137" s="179"/>
    </row>
    <row r="138" spans="7:12" x14ac:dyDescent="0.2">
      <c r="G138" s="179"/>
      <c r="H138" s="179"/>
      <c r="I138" s="179"/>
      <c r="J138" s="179"/>
      <c r="K138" s="179"/>
      <c r="L138" s="179"/>
    </row>
    <row r="139" spans="7:12" x14ac:dyDescent="0.2">
      <c r="G139" s="179"/>
      <c r="H139" s="179"/>
      <c r="I139" s="179"/>
      <c r="J139" s="179"/>
      <c r="K139" s="179"/>
      <c r="L139" s="179"/>
    </row>
    <row r="140" spans="7:12" x14ac:dyDescent="0.2">
      <c r="G140" s="179"/>
      <c r="H140" s="179"/>
      <c r="I140" s="179"/>
      <c r="J140" s="179"/>
      <c r="K140" s="179"/>
      <c r="L140" s="179"/>
    </row>
    <row r="141" spans="7:12" x14ac:dyDescent="0.2">
      <c r="G141" s="179"/>
      <c r="H141" s="179"/>
      <c r="I141" s="179"/>
      <c r="J141" s="179"/>
      <c r="K141" s="179"/>
      <c r="L141" s="179"/>
    </row>
    <row r="142" spans="7:12" x14ac:dyDescent="0.2">
      <c r="G142" s="179"/>
      <c r="H142" s="179"/>
      <c r="I142" s="179"/>
      <c r="J142" s="179"/>
      <c r="K142" s="179"/>
      <c r="L142" s="179"/>
    </row>
    <row r="143" spans="7:12" x14ac:dyDescent="0.2">
      <c r="G143" s="179"/>
      <c r="H143" s="179"/>
      <c r="I143" s="179"/>
      <c r="J143" s="179"/>
      <c r="K143" s="179"/>
      <c r="L143" s="179"/>
    </row>
    <row r="144" spans="7:12" x14ac:dyDescent="0.2">
      <c r="G144" s="179"/>
      <c r="H144" s="179"/>
      <c r="I144" s="179"/>
      <c r="J144" s="179"/>
      <c r="K144" s="179"/>
      <c r="L144" s="179"/>
    </row>
    <row r="145" spans="7:12" x14ac:dyDescent="0.2">
      <c r="G145" s="179"/>
      <c r="H145" s="179"/>
      <c r="I145" s="179"/>
      <c r="J145" s="179"/>
      <c r="K145" s="179"/>
      <c r="L145" s="179"/>
    </row>
    <row r="146" spans="7:12" x14ac:dyDescent="0.2">
      <c r="G146" s="179"/>
      <c r="H146" s="179"/>
      <c r="I146" s="179"/>
      <c r="J146" s="179"/>
      <c r="K146" s="179"/>
      <c r="L146" s="179"/>
    </row>
    <row r="147" spans="7:12" x14ac:dyDescent="0.2">
      <c r="G147" s="179"/>
      <c r="H147" s="179"/>
      <c r="I147" s="179"/>
      <c r="J147" s="179"/>
      <c r="K147" s="179"/>
      <c r="L147" s="179"/>
    </row>
    <row r="148" spans="7:12" x14ac:dyDescent="0.2">
      <c r="G148" s="179"/>
      <c r="H148" s="179"/>
      <c r="I148" s="179"/>
      <c r="J148" s="179"/>
      <c r="K148" s="179"/>
      <c r="L148" s="179"/>
    </row>
    <row r="149" spans="7:12" x14ac:dyDescent="0.2">
      <c r="G149" s="179"/>
      <c r="H149" s="179"/>
      <c r="I149" s="179"/>
      <c r="J149" s="179"/>
      <c r="K149" s="179"/>
      <c r="L149" s="179"/>
    </row>
    <row r="150" spans="7:12" x14ac:dyDescent="0.2">
      <c r="G150" s="179"/>
      <c r="H150" s="179"/>
      <c r="I150" s="179"/>
      <c r="J150" s="179"/>
      <c r="K150" s="179"/>
      <c r="L150" s="179"/>
    </row>
    <row r="151" spans="7:12" x14ac:dyDescent="0.2">
      <c r="G151" s="179"/>
      <c r="H151" s="179"/>
      <c r="I151" s="179"/>
      <c r="J151" s="179"/>
      <c r="K151" s="179"/>
      <c r="L151" s="179"/>
    </row>
    <row r="152" spans="7:12" x14ac:dyDescent="0.2">
      <c r="G152" s="179"/>
      <c r="H152" s="179"/>
      <c r="I152" s="179"/>
      <c r="J152" s="179"/>
      <c r="K152" s="179"/>
      <c r="L152" s="179"/>
    </row>
    <row r="153" spans="7:12" x14ac:dyDescent="0.2">
      <c r="G153" s="179"/>
      <c r="H153" s="179"/>
      <c r="I153" s="179"/>
      <c r="J153" s="179"/>
      <c r="K153" s="179"/>
      <c r="L153" s="179"/>
    </row>
    <row r="154" spans="7:12" x14ac:dyDescent="0.2">
      <c r="G154" s="179"/>
      <c r="H154" s="179"/>
      <c r="I154" s="179"/>
      <c r="J154" s="179"/>
      <c r="K154" s="179"/>
      <c r="L154" s="179"/>
    </row>
    <row r="155" spans="7:12" x14ac:dyDescent="0.2">
      <c r="G155" s="179"/>
      <c r="H155" s="179"/>
      <c r="I155" s="179"/>
      <c r="J155" s="179"/>
      <c r="K155" s="179"/>
      <c r="L155" s="179"/>
    </row>
    <row r="156" spans="7:12" x14ac:dyDescent="0.2">
      <c r="G156" s="179"/>
      <c r="H156" s="179"/>
      <c r="I156" s="179"/>
      <c r="J156" s="179"/>
      <c r="K156" s="179"/>
      <c r="L156" s="179"/>
    </row>
    <row r="157" spans="7:12" x14ac:dyDescent="0.2">
      <c r="G157" s="179"/>
      <c r="H157" s="179"/>
      <c r="I157" s="179"/>
      <c r="J157" s="179"/>
      <c r="K157" s="179"/>
      <c r="L157" s="179"/>
    </row>
    <row r="158" spans="7:12" x14ac:dyDescent="0.2">
      <c r="G158" s="179"/>
      <c r="H158" s="179"/>
      <c r="I158" s="179"/>
      <c r="J158" s="179"/>
      <c r="K158" s="179"/>
      <c r="L158" s="179"/>
    </row>
    <row r="159" spans="7:12" x14ac:dyDescent="0.2">
      <c r="G159" s="179"/>
      <c r="H159" s="179"/>
      <c r="I159" s="179"/>
      <c r="J159" s="179"/>
      <c r="K159" s="179"/>
      <c r="L159" s="179"/>
    </row>
    <row r="160" spans="7:12" x14ac:dyDescent="0.2">
      <c r="G160" s="179"/>
      <c r="H160" s="179"/>
      <c r="I160" s="179"/>
      <c r="J160" s="179"/>
      <c r="K160" s="179"/>
      <c r="L160" s="179"/>
    </row>
    <row r="161" spans="7:12" x14ac:dyDescent="0.2">
      <c r="G161" s="179"/>
      <c r="H161" s="179"/>
      <c r="I161" s="179"/>
      <c r="J161" s="179"/>
      <c r="K161" s="179"/>
      <c r="L161" s="179"/>
    </row>
    <row r="162" spans="7:12" x14ac:dyDescent="0.2">
      <c r="G162" s="179"/>
      <c r="H162" s="179"/>
      <c r="I162" s="179"/>
      <c r="J162" s="179"/>
      <c r="K162" s="179"/>
      <c r="L162" s="179"/>
    </row>
    <row r="163" spans="7:12" x14ac:dyDescent="0.2">
      <c r="G163" s="179"/>
      <c r="H163" s="179"/>
      <c r="I163" s="179"/>
      <c r="J163" s="179"/>
      <c r="K163" s="179"/>
      <c r="L163" s="179"/>
    </row>
    <row r="164" spans="7:12" x14ac:dyDescent="0.2">
      <c r="G164" s="179"/>
      <c r="H164" s="179"/>
      <c r="I164" s="179"/>
      <c r="J164" s="179"/>
      <c r="K164" s="179"/>
      <c r="L164" s="179"/>
    </row>
    <row r="165" spans="7:12" x14ac:dyDescent="0.2">
      <c r="G165" s="179"/>
      <c r="H165" s="179"/>
      <c r="I165" s="179"/>
      <c r="J165" s="179"/>
      <c r="K165" s="179"/>
      <c r="L165" s="179"/>
    </row>
    <row r="166" spans="7:12" x14ac:dyDescent="0.2">
      <c r="G166" s="179"/>
      <c r="H166" s="179"/>
      <c r="I166" s="179"/>
      <c r="J166" s="179"/>
      <c r="K166" s="179"/>
      <c r="L166" s="179"/>
    </row>
    <row r="167" spans="7:12" x14ac:dyDescent="0.2">
      <c r="G167" s="179"/>
      <c r="H167" s="179"/>
      <c r="I167" s="179"/>
      <c r="J167" s="179"/>
      <c r="K167" s="179"/>
      <c r="L167" s="179"/>
    </row>
    <row r="168" spans="7:12" x14ac:dyDescent="0.2">
      <c r="G168" s="179"/>
      <c r="H168" s="179"/>
      <c r="I168" s="179"/>
      <c r="J168" s="179"/>
      <c r="K168" s="179"/>
      <c r="L168" s="179"/>
    </row>
    <row r="169" spans="7:12" x14ac:dyDescent="0.2">
      <c r="G169" s="179"/>
      <c r="H169" s="179"/>
      <c r="I169" s="179"/>
      <c r="J169" s="179"/>
      <c r="K169" s="179"/>
      <c r="L169" s="179"/>
    </row>
    <row r="170" spans="7:12" x14ac:dyDescent="0.2">
      <c r="G170" s="179"/>
      <c r="H170" s="179"/>
      <c r="I170" s="179"/>
      <c r="J170" s="179"/>
      <c r="K170" s="179"/>
      <c r="L170" s="179"/>
    </row>
    <row r="171" spans="7:12" x14ac:dyDescent="0.2">
      <c r="G171" s="179"/>
      <c r="H171" s="179"/>
      <c r="I171" s="179"/>
      <c r="J171" s="179"/>
      <c r="K171" s="179"/>
      <c r="L171" s="179"/>
    </row>
    <row r="172" spans="7:12" x14ac:dyDescent="0.2">
      <c r="G172" s="179"/>
      <c r="H172" s="179"/>
      <c r="I172" s="179"/>
      <c r="J172" s="179"/>
      <c r="K172" s="179"/>
      <c r="L172" s="179"/>
    </row>
    <row r="173" spans="7:12" x14ac:dyDescent="0.2">
      <c r="G173" s="179"/>
      <c r="H173" s="179"/>
      <c r="I173" s="179"/>
      <c r="J173" s="179"/>
      <c r="K173" s="179"/>
      <c r="L173" s="179"/>
    </row>
    <row r="174" spans="7:12" x14ac:dyDescent="0.2">
      <c r="G174" s="179"/>
      <c r="H174" s="179"/>
      <c r="I174" s="179"/>
      <c r="J174" s="179"/>
      <c r="K174" s="179"/>
      <c r="L174" s="179"/>
    </row>
    <row r="175" spans="7:12" x14ac:dyDescent="0.2">
      <c r="G175" s="179"/>
      <c r="H175" s="179"/>
      <c r="I175" s="179"/>
      <c r="J175" s="179"/>
      <c r="K175" s="179"/>
      <c r="L175" s="179"/>
    </row>
    <row r="176" spans="7:12" x14ac:dyDescent="0.2">
      <c r="G176" s="179"/>
      <c r="H176" s="179"/>
      <c r="I176" s="179"/>
      <c r="J176" s="179"/>
      <c r="K176" s="179"/>
      <c r="L176" s="179"/>
    </row>
    <row r="177" spans="7:12" x14ac:dyDescent="0.2">
      <c r="G177" s="179"/>
      <c r="H177" s="179"/>
      <c r="I177" s="179"/>
      <c r="J177" s="179"/>
      <c r="K177" s="179"/>
      <c r="L177" s="179"/>
    </row>
    <row r="178" spans="7:12" x14ac:dyDescent="0.2">
      <c r="G178" s="179"/>
      <c r="H178" s="179"/>
      <c r="I178" s="179"/>
      <c r="J178" s="179"/>
      <c r="K178" s="179"/>
      <c r="L178" s="179"/>
    </row>
    <row r="179" spans="7:12" x14ac:dyDescent="0.2">
      <c r="G179" s="179"/>
      <c r="H179" s="179"/>
      <c r="I179" s="179"/>
      <c r="J179" s="179"/>
      <c r="K179" s="179"/>
      <c r="L179" s="179"/>
    </row>
    <row r="180" spans="7:12" x14ac:dyDescent="0.2">
      <c r="G180" s="179"/>
      <c r="H180" s="179"/>
      <c r="I180" s="179"/>
      <c r="J180" s="179"/>
      <c r="K180" s="179"/>
      <c r="L180" s="179"/>
    </row>
    <row r="181" spans="7:12" x14ac:dyDescent="0.2">
      <c r="G181" s="179"/>
      <c r="H181" s="179"/>
      <c r="I181" s="179"/>
      <c r="J181" s="179"/>
      <c r="K181" s="179"/>
      <c r="L181" s="179"/>
    </row>
    <row r="182" spans="7:12" x14ac:dyDescent="0.2">
      <c r="G182" s="179"/>
      <c r="H182" s="179"/>
      <c r="I182" s="179"/>
      <c r="J182" s="179"/>
      <c r="K182" s="179"/>
      <c r="L182" s="179"/>
    </row>
    <row r="183" spans="7:12" x14ac:dyDescent="0.2">
      <c r="G183" s="179"/>
      <c r="H183" s="179"/>
      <c r="I183" s="179"/>
      <c r="J183" s="179"/>
      <c r="K183" s="179"/>
      <c r="L183" s="179"/>
    </row>
    <row r="184" spans="7:12" x14ac:dyDescent="0.2">
      <c r="G184" s="179"/>
      <c r="H184" s="179"/>
      <c r="I184" s="179"/>
      <c r="J184" s="179"/>
      <c r="K184" s="179"/>
      <c r="L184" s="179"/>
    </row>
    <row r="185" spans="7:12" x14ac:dyDescent="0.2">
      <c r="G185" s="179"/>
      <c r="H185" s="179"/>
      <c r="I185" s="179"/>
      <c r="J185" s="179"/>
      <c r="K185" s="179"/>
      <c r="L185" s="179"/>
    </row>
    <row r="186" spans="7:12" x14ac:dyDescent="0.2">
      <c r="G186" s="179"/>
      <c r="H186" s="179"/>
      <c r="I186" s="179"/>
      <c r="J186" s="179"/>
      <c r="K186" s="179"/>
      <c r="L186" s="179"/>
    </row>
    <row r="187" spans="7:12" x14ac:dyDescent="0.2">
      <c r="G187" s="179"/>
      <c r="H187" s="179"/>
      <c r="I187" s="179"/>
      <c r="J187" s="179"/>
      <c r="K187" s="179"/>
      <c r="L187" s="179"/>
    </row>
    <row r="188" spans="7:12" x14ac:dyDescent="0.2">
      <c r="G188" s="179"/>
      <c r="H188" s="179"/>
      <c r="I188" s="179"/>
      <c r="J188" s="179"/>
      <c r="K188" s="179"/>
      <c r="L188" s="179"/>
    </row>
    <row r="189" spans="7:12" x14ac:dyDescent="0.2">
      <c r="G189" s="179"/>
      <c r="H189" s="179"/>
      <c r="I189" s="179"/>
      <c r="J189" s="179"/>
      <c r="K189" s="179"/>
      <c r="L189" s="179"/>
    </row>
    <row r="190" spans="7:12" x14ac:dyDescent="0.2">
      <c r="G190" s="179"/>
      <c r="H190" s="179"/>
      <c r="I190" s="179"/>
      <c r="J190" s="179"/>
      <c r="K190" s="179"/>
      <c r="L190" s="179"/>
    </row>
    <row r="191" spans="7:12" x14ac:dyDescent="0.2">
      <c r="G191" s="179"/>
      <c r="H191" s="179"/>
      <c r="I191" s="179"/>
      <c r="J191" s="179"/>
      <c r="K191" s="179"/>
      <c r="L191" s="179"/>
    </row>
    <row r="192" spans="7:12" x14ac:dyDescent="0.2">
      <c r="G192" s="179"/>
      <c r="H192" s="179"/>
      <c r="I192" s="179"/>
      <c r="J192" s="179"/>
      <c r="K192" s="179"/>
      <c r="L192" s="179"/>
    </row>
    <row r="193" spans="7:12" x14ac:dyDescent="0.2">
      <c r="G193" s="179"/>
      <c r="H193" s="179"/>
      <c r="I193" s="179"/>
      <c r="J193" s="179"/>
      <c r="K193" s="179"/>
      <c r="L193" s="179"/>
    </row>
    <row r="194" spans="7:12" x14ac:dyDescent="0.2">
      <c r="G194" s="179"/>
      <c r="H194" s="179"/>
      <c r="I194" s="179"/>
      <c r="J194" s="179"/>
      <c r="K194" s="179"/>
      <c r="L194" s="179"/>
    </row>
    <row r="195" spans="7:12" x14ac:dyDescent="0.2">
      <c r="G195" s="179"/>
      <c r="H195" s="179"/>
      <c r="I195" s="179"/>
      <c r="J195" s="179"/>
      <c r="K195" s="179"/>
      <c r="L195" s="179"/>
    </row>
    <row r="196" spans="7:12" x14ac:dyDescent="0.2">
      <c r="G196" s="179"/>
      <c r="H196" s="179"/>
      <c r="I196" s="179"/>
      <c r="J196" s="179"/>
      <c r="K196" s="179"/>
      <c r="L196" s="179"/>
    </row>
    <row r="197" spans="7:12" x14ac:dyDescent="0.2">
      <c r="G197" s="179"/>
      <c r="H197" s="179"/>
      <c r="I197" s="179"/>
      <c r="J197" s="179"/>
      <c r="K197" s="179"/>
      <c r="L197" s="179"/>
    </row>
    <row r="198" spans="7:12" x14ac:dyDescent="0.2">
      <c r="G198" s="179"/>
      <c r="H198" s="179"/>
      <c r="I198" s="179"/>
      <c r="J198" s="179"/>
      <c r="K198" s="179"/>
      <c r="L198" s="179"/>
    </row>
    <row r="199" spans="7:12" x14ac:dyDescent="0.2">
      <c r="G199" s="179"/>
      <c r="H199" s="179"/>
      <c r="I199" s="179"/>
      <c r="J199" s="179"/>
      <c r="K199" s="179"/>
      <c r="L199" s="179"/>
    </row>
    <row r="200" spans="7:12" x14ac:dyDescent="0.2">
      <c r="G200" s="179"/>
      <c r="H200" s="179"/>
      <c r="I200" s="179"/>
      <c r="J200" s="179"/>
      <c r="K200" s="179"/>
      <c r="L200" s="179"/>
    </row>
    <row r="201" spans="7:12" x14ac:dyDescent="0.2">
      <c r="G201" s="179"/>
      <c r="H201" s="179"/>
      <c r="I201" s="179"/>
      <c r="J201" s="179"/>
      <c r="K201" s="179"/>
      <c r="L201" s="179"/>
    </row>
    <row r="202" spans="7:12" x14ac:dyDescent="0.2">
      <c r="G202" s="179"/>
      <c r="H202" s="179"/>
      <c r="I202" s="179"/>
      <c r="J202" s="179"/>
      <c r="K202" s="179"/>
      <c r="L202" s="179"/>
    </row>
    <row r="203" spans="7:12" x14ac:dyDescent="0.2">
      <c r="G203" s="179"/>
      <c r="H203" s="179"/>
      <c r="I203" s="179"/>
      <c r="J203" s="179"/>
      <c r="K203" s="179"/>
      <c r="L203" s="179"/>
    </row>
    <row r="204" spans="7:12" x14ac:dyDescent="0.2">
      <c r="G204" s="179"/>
      <c r="H204" s="179"/>
      <c r="I204" s="179"/>
      <c r="J204" s="179"/>
      <c r="K204" s="179"/>
      <c r="L204" s="179"/>
    </row>
    <row r="205" spans="7:12" x14ac:dyDescent="0.2">
      <c r="G205" s="179"/>
      <c r="H205" s="179"/>
      <c r="I205" s="179"/>
      <c r="J205" s="179"/>
      <c r="K205" s="179"/>
      <c r="L205" s="179"/>
    </row>
    <row r="206" spans="7:12" x14ac:dyDescent="0.2">
      <c r="G206" s="179"/>
      <c r="H206" s="179"/>
      <c r="I206" s="179"/>
      <c r="J206" s="179"/>
      <c r="K206" s="179"/>
      <c r="L206" s="179"/>
    </row>
    <row r="207" spans="7:12" x14ac:dyDescent="0.2">
      <c r="G207" s="179"/>
      <c r="H207" s="179"/>
      <c r="I207" s="179"/>
      <c r="J207" s="179"/>
      <c r="K207" s="179"/>
      <c r="L207" s="179"/>
    </row>
    <row r="208" spans="7:12" x14ac:dyDescent="0.2">
      <c r="G208" s="179"/>
      <c r="H208" s="179"/>
      <c r="I208" s="179"/>
      <c r="J208" s="179"/>
      <c r="K208" s="179"/>
      <c r="L208" s="179"/>
    </row>
    <row r="209" spans="7:12" x14ac:dyDescent="0.2">
      <c r="G209" s="179"/>
      <c r="H209" s="179"/>
      <c r="I209" s="179"/>
      <c r="J209" s="179"/>
      <c r="K209" s="179"/>
      <c r="L209" s="179"/>
    </row>
    <row r="210" spans="7:12" x14ac:dyDescent="0.2">
      <c r="G210" s="179"/>
      <c r="H210" s="179"/>
      <c r="I210" s="179"/>
      <c r="J210" s="179"/>
      <c r="K210" s="179"/>
      <c r="L210" s="179"/>
    </row>
    <row r="211" spans="7:12" x14ac:dyDescent="0.2">
      <c r="G211" s="179"/>
      <c r="H211" s="179"/>
      <c r="I211" s="179"/>
      <c r="J211" s="179"/>
      <c r="K211" s="179"/>
      <c r="L211" s="179"/>
    </row>
    <row r="212" spans="7:12" x14ac:dyDescent="0.2">
      <c r="G212" s="179"/>
      <c r="H212" s="179"/>
      <c r="I212" s="179"/>
      <c r="J212" s="179"/>
      <c r="K212" s="179"/>
      <c r="L212" s="179"/>
    </row>
    <row r="213" spans="7:12" x14ac:dyDescent="0.2">
      <c r="G213" s="179"/>
      <c r="H213" s="179"/>
      <c r="I213" s="179"/>
      <c r="J213" s="179"/>
      <c r="K213" s="179"/>
      <c r="L213" s="179"/>
    </row>
    <row r="214" spans="7:12" x14ac:dyDescent="0.2">
      <c r="G214" s="179"/>
      <c r="H214" s="179"/>
      <c r="I214" s="179"/>
      <c r="J214" s="179"/>
      <c r="K214" s="179"/>
      <c r="L214" s="179"/>
    </row>
    <row r="215" spans="7:12" x14ac:dyDescent="0.2">
      <c r="G215" s="179"/>
      <c r="H215" s="179"/>
      <c r="I215" s="179"/>
      <c r="J215" s="179"/>
      <c r="K215" s="179"/>
      <c r="L215" s="179"/>
    </row>
    <row r="216" spans="7:12" x14ac:dyDescent="0.2">
      <c r="G216" s="179"/>
      <c r="H216" s="179"/>
      <c r="I216" s="179"/>
      <c r="J216" s="179"/>
      <c r="K216" s="179"/>
      <c r="L216" s="179"/>
    </row>
    <row r="217" spans="7:12" x14ac:dyDescent="0.2">
      <c r="G217" s="179"/>
      <c r="H217" s="179"/>
      <c r="I217" s="179"/>
      <c r="J217" s="179"/>
      <c r="K217" s="179"/>
      <c r="L217" s="179"/>
    </row>
    <row r="218" spans="7:12" x14ac:dyDescent="0.2">
      <c r="G218" s="179"/>
      <c r="H218" s="179"/>
      <c r="I218" s="179"/>
      <c r="J218" s="179"/>
      <c r="K218" s="179"/>
      <c r="L218" s="179"/>
    </row>
    <row r="219" spans="7:12" x14ac:dyDescent="0.2">
      <c r="G219" s="179"/>
      <c r="H219" s="179"/>
      <c r="I219" s="179"/>
      <c r="J219" s="179"/>
      <c r="K219" s="179"/>
      <c r="L219" s="179"/>
    </row>
    <row r="220" spans="7:12" x14ac:dyDescent="0.2">
      <c r="G220" s="179"/>
      <c r="H220" s="179"/>
      <c r="I220" s="179"/>
      <c r="J220" s="179"/>
      <c r="K220" s="179"/>
      <c r="L220" s="179"/>
    </row>
    <row r="221" spans="7:12" x14ac:dyDescent="0.2">
      <c r="G221" s="179"/>
      <c r="H221" s="179"/>
      <c r="I221" s="179"/>
      <c r="J221" s="179"/>
      <c r="K221" s="179"/>
      <c r="L221" s="179"/>
    </row>
    <row r="222" spans="7:12" x14ac:dyDescent="0.2">
      <c r="G222" s="179"/>
      <c r="H222" s="179"/>
      <c r="I222" s="179"/>
      <c r="J222" s="179"/>
      <c r="K222" s="179"/>
      <c r="L222" s="179"/>
    </row>
    <row r="223" spans="7:12" x14ac:dyDescent="0.2">
      <c r="G223" s="179"/>
      <c r="H223" s="179"/>
      <c r="I223" s="179"/>
      <c r="J223" s="179"/>
      <c r="K223" s="179"/>
      <c r="L223" s="179"/>
    </row>
    <row r="224" spans="7:12" x14ac:dyDescent="0.2">
      <c r="G224" s="179"/>
      <c r="H224" s="179"/>
      <c r="I224" s="179"/>
      <c r="J224" s="179"/>
      <c r="K224" s="179"/>
      <c r="L224" s="179"/>
    </row>
    <row r="225" spans="7:12" x14ac:dyDescent="0.2">
      <c r="G225" s="179"/>
      <c r="H225" s="179"/>
      <c r="I225" s="179"/>
      <c r="J225" s="179"/>
      <c r="K225" s="179"/>
      <c r="L225" s="179"/>
    </row>
    <row r="226" spans="7:12" x14ac:dyDescent="0.2">
      <c r="G226" s="179"/>
      <c r="H226" s="179"/>
      <c r="I226" s="179"/>
      <c r="J226" s="179"/>
      <c r="K226" s="179"/>
      <c r="L226" s="179"/>
    </row>
    <row r="227" spans="7:12" x14ac:dyDescent="0.2">
      <c r="G227" s="179"/>
      <c r="H227" s="179"/>
      <c r="I227" s="179"/>
      <c r="J227" s="179"/>
      <c r="K227" s="179"/>
      <c r="L227" s="179"/>
    </row>
    <row r="228" spans="7:12" x14ac:dyDescent="0.2">
      <c r="G228" s="179"/>
      <c r="H228" s="179"/>
      <c r="I228" s="179"/>
      <c r="J228" s="179"/>
      <c r="K228" s="179"/>
      <c r="L228" s="179"/>
    </row>
    <row r="229" spans="7:12" x14ac:dyDescent="0.2">
      <c r="G229" s="179"/>
      <c r="H229" s="179"/>
      <c r="I229" s="179"/>
      <c r="J229" s="179"/>
      <c r="K229" s="179"/>
      <c r="L229" s="179"/>
    </row>
    <row r="230" spans="7:12" x14ac:dyDescent="0.2">
      <c r="G230" s="179"/>
      <c r="H230" s="179"/>
      <c r="I230" s="179"/>
      <c r="J230" s="179"/>
      <c r="K230" s="179"/>
      <c r="L230" s="179"/>
    </row>
    <row r="231" spans="7:12" x14ac:dyDescent="0.2">
      <c r="G231" s="179"/>
      <c r="H231" s="179"/>
      <c r="I231" s="179"/>
      <c r="J231" s="179"/>
      <c r="K231" s="179"/>
      <c r="L231" s="179"/>
    </row>
    <row r="232" spans="7:12" x14ac:dyDescent="0.2">
      <c r="G232" s="179"/>
      <c r="H232" s="179"/>
      <c r="I232" s="179"/>
      <c r="J232" s="179"/>
      <c r="K232" s="179"/>
      <c r="L232" s="179"/>
    </row>
    <row r="233" spans="7:12" x14ac:dyDescent="0.2">
      <c r="G233" s="179"/>
      <c r="H233" s="179"/>
      <c r="I233" s="179"/>
      <c r="J233" s="179"/>
      <c r="K233" s="179"/>
      <c r="L233" s="179"/>
    </row>
    <row r="234" spans="7:12" x14ac:dyDescent="0.2">
      <c r="G234" s="179"/>
      <c r="H234" s="179"/>
      <c r="I234" s="179"/>
      <c r="J234" s="179"/>
      <c r="K234" s="179"/>
      <c r="L234" s="179"/>
    </row>
    <row r="235" spans="7:12" x14ac:dyDescent="0.2">
      <c r="G235" s="179"/>
      <c r="H235" s="179"/>
      <c r="I235" s="179"/>
      <c r="J235" s="179"/>
      <c r="K235" s="179"/>
      <c r="L235" s="179"/>
    </row>
    <row r="236" spans="7:12" x14ac:dyDescent="0.2">
      <c r="G236" s="179"/>
      <c r="H236" s="179"/>
      <c r="I236" s="179"/>
      <c r="J236" s="179"/>
      <c r="K236" s="179"/>
      <c r="L236" s="179"/>
    </row>
    <row r="237" spans="7:12" x14ac:dyDescent="0.2">
      <c r="G237" s="179"/>
      <c r="H237" s="179"/>
      <c r="I237" s="179"/>
      <c r="J237" s="179"/>
      <c r="K237" s="179"/>
      <c r="L237" s="179"/>
    </row>
    <row r="238" spans="7:12" x14ac:dyDescent="0.2">
      <c r="G238" s="179"/>
      <c r="H238" s="179"/>
      <c r="I238" s="179"/>
      <c r="J238" s="179"/>
      <c r="K238" s="179"/>
      <c r="L238" s="179"/>
    </row>
    <row r="239" spans="7:12" x14ac:dyDescent="0.2">
      <c r="G239" s="179"/>
      <c r="H239" s="179"/>
      <c r="I239" s="179"/>
      <c r="J239" s="179"/>
      <c r="K239" s="179"/>
      <c r="L239" s="179"/>
    </row>
    <row r="240" spans="7:12" x14ac:dyDescent="0.2">
      <c r="G240" s="179"/>
      <c r="H240" s="179"/>
      <c r="I240" s="179"/>
      <c r="J240" s="179"/>
      <c r="K240" s="179"/>
      <c r="L240" s="179"/>
    </row>
    <row r="241" spans="7:12" x14ac:dyDescent="0.2">
      <c r="G241" s="179"/>
      <c r="H241" s="179"/>
      <c r="I241" s="179"/>
      <c r="J241" s="179"/>
      <c r="K241" s="179"/>
      <c r="L241" s="179"/>
    </row>
    <row r="242" spans="7:12" x14ac:dyDescent="0.2">
      <c r="G242" s="179"/>
      <c r="H242" s="179"/>
      <c r="I242" s="179"/>
      <c r="J242" s="179"/>
      <c r="K242" s="179"/>
      <c r="L242" s="179"/>
    </row>
    <row r="243" spans="7:12" x14ac:dyDescent="0.2">
      <c r="G243" s="179"/>
      <c r="H243" s="179"/>
      <c r="I243" s="179"/>
      <c r="J243" s="179"/>
      <c r="K243" s="179"/>
      <c r="L243" s="179"/>
    </row>
    <row r="244" spans="7:12" x14ac:dyDescent="0.2">
      <c r="G244" s="179"/>
      <c r="H244" s="179"/>
      <c r="I244" s="179"/>
      <c r="J244" s="179"/>
      <c r="K244" s="179"/>
      <c r="L244" s="179"/>
    </row>
    <row r="245" spans="7:12" x14ac:dyDescent="0.2">
      <c r="G245" s="179"/>
      <c r="H245" s="179"/>
      <c r="I245" s="179"/>
      <c r="J245" s="179"/>
      <c r="K245" s="179"/>
      <c r="L245" s="179"/>
    </row>
    <row r="246" spans="7:12" x14ac:dyDescent="0.2">
      <c r="G246" s="179"/>
      <c r="H246" s="179"/>
      <c r="I246" s="179"/>
      <c r="J246" s="179"/>
      <c r="K246" s="179"/>
      <c r="L246" s="179"/>
    </row>
    <row r="247" spans="7:12" x14ac:dyDescent="0.2">
      <c r="G247" s="179"/>
      <c r="H247" s="179"/>
      <c r="I247" s="179"/>
      <c r="J247" s="179"/>
      <c r="K247" s="179"/>
      <c r="L247" s="179"/>
    </row>
    <row r="248" spans="7:12" x14ac:dyDescent="0.2">
      <c r="G248" s="179"/>
      <c r="H248" s="179"/>
      <c r="I248" s="179"/>
      <c r="J248" s="179"/>
      <c r="K248" s="179"/>
      <c r="L248" s="179"/>
    </row>
    <row r="249" spans="7:12" x14ac:dyDescent="0.2">
      <c r="G249" s="179"/>
      <c r="H249" s="179"/>
      <c r="I249" s="179"/>
      <c r="J249" s="179"/>
      <c r="K249" s="179"/>
      <c r="L249" s="179"/>
    </row>
    <row r="250" spans="7:12" x14ac:dyDescent="0.2">
      <c r="G250" s="179"/>
      <c r="H250" s="179"/>
      <c r="I250" s="179"/>
      <c r="J250" s="179"/>
      <c r="K250" s="179"/>
      <c r="L250" s="179"/>
    </row>
    <row r="251" spans="7:12" x14ac:dyDescent="0.2">
      <c r="G251" s="179"/>
      <c r="H251" s="179"/>
      <c r="I251" s="179"/>
      <c r="J251" s="179"/>
      <c r="K251" s="179"/>
      <c r="L251" s="179"/>
    </row>
    <row r="252" spans="7:12" x14ac:dyDescent="0.2">
      <c r="G252" s="179"/>
      <c r="H252" s="179"/>
      <c r="I252" s="179"/>
      <c r="J252" s="179"/>
      <c r="K252" s="179"/>
      <c r="L252" s="179"/>
    </row>
    <row r="253" spans="7:12" x14ac:dyDescent="0.2">
      <c r="G253" s="179"/>
      <c r="H253" s="179"/>
      <c r="I253" s="179"/>
      <c r="J253" s="179"/>
      <c r="K253" s="179"/>
      <c r="L253" s="179"/>
    </row>
    <row r="254" spans="7:12" x14ac:dyDescent="0.2">
      <c r="G254" s="179"/>
      <c r="H254" s="179"/>
      <c r="I254" s="179"/>
      <c r="J254" s="179"/>
      <c r="K254" s="179"/>
      <c r="L254" s="179"/>
    </row>
    <row r="255" spans="7:12" x14ac:dyDescent="0.2">
      <c r="G255" s="179"/>
      <c r="H255" s="179"/>
      <c r="I255" s="179"/>
      <c r="J255" s="179"/>
      <c r="K255" s="179"/>
      <c r="L255" s="179"/>
    </row>
    <row r="256" spans="7:12" x14ac:dyDescent="0.2">
      <c r="G256" s="179"/>
      <c r="H256" s="179"/>
      <c r="I256" s="179"/>
      <c r="J256" s="179"/>
      <c r="K256" s="179"/>
      <c r="L256" s="179"/>
    </row>
    <row r="257" spans="7:12" x14ac:dyDescent="0.2">
      <c r="G257" s="179"/>
      <c r="H257" s="179"/>
      <c r="I257" s="179"/>
      <c r="J257" s="179"/>
      <c r="K257" s="179"/>
      <c r="L257" s="179"/>
    </row>
    <row r="258" spans="7:12" x14ac:dyDescent="0.2">
      <c r="G258" s="179"/>
      <c r="H258" s="179"/>
      <c r="I258" s="179"/>
      <c r="J258" s="179"/>
      <c r="K258" s="179"/>
      <c r="L258" s="179"/>
    </row>
    <row r="259" spans="7:12" x14ac:dyDescent="0.2">
      <c r="G259" s="179"/>
      <c r="H259" s="179"/>
      <c r="I259" s="179"/>
      <c r="J259" s="179"/>
      <c r="K259" s="179"/>
      <c r="L259" s="179"/>
    </row>
    <row r="260" spans="7:12" x14ac:dyDescent="0.2">
      <c r="G260" s="179"/>
      <c r="H260" s="179"/>
      <c r="I260" s="179"/>
      <c r="J260" s="179"/>
      <c r="K260" s="179"/>
      <c r="L260" s="179"/>
    </row>
    <row r="261" spans="7:12" x14ac:dyDescent="0.2">
      <c r="G261" s="179"/>
      <c r="H261" s="179"/>
      <c r="I261" s="179"/>
      <c r="J261" s="179"/>
      <c r="K261" s="179"/>
      <c r="L261" s="179"/>
    </row>
    <row r="262" spans="7:12" x14ac:dyDescent="0.2">
      <c r="G262" s="179"/>
      <c r="H262" s="179"/>
      <c r="I262" s="179"/>
      <c r="J262" s="179"/>
      <c r="K262" s="179"/>
      <c r="L262" s="179"/>
    </row>
    <row r="263" spans="7:12" x14ac:dyDescent="0.2">
      <c r="G263" s="179"/>
      <c r="H263" s="179"/>
      <c r="I263" s="179"/>
      <c r="J263" s="179"/>
      <c r="K263" s="179"/>
      <c r="L263" s="179"/>
    </row>
    <row r="264" spans="7:12" x14ac:dyDescent="0.2">
      <c r="G264" s="179"/>
      <c r="H264" s="179"/>
      <c r="I264" s="179"/>
      <c r="J264" s="179"/>
      <c r="K264" s="179"/>
      <c r="L264" s="179"/>
    </row>
    <row r="265" spans="7:12" x14ac:dyDescent="0.2">
      <c r="G265" s="179"/>
      <c r="H265" s="179"/>
      <c r="I265" s="179"/>
      <c r="J265" s="179"/>
      <c r="K265" s="179"/>
      <c r="L265" s="179"/>
    </row>
    <row r="266" spans="7:12" x14ac:dyDescent="0.2">
      <c r="G266" s="179"/>
      <c r="H266" s="179"/>
      <c r="I266" s="179"/>
      <c r="J266" s="179"/>
      <c r="K266" s="179"/>
      <c r="L266" s="179"/>
    </row>
    <row r="267" spans="7:12" x14ac:dyDescent="0.2">
      <c r="G267" s="179"/>
      <c r="H267" s="179"/>
      <c r="I267" s="179"/>
      <c r="J267" s="179"/>
      <c r="K267" s="179"/>
      <c r="L267" s="179"/>
    </row>
    <row r="268" spans="7:12" x14ac:dyDescent="0.2">
      <c r="G268" s="179"/>
      <c r="H268" s="179"/>
      <c r="I268" s="179"/>
      <c r="J268" s="179"/>
      <c r="K268" s="179"/>
      <c r="L268" s="179"/>
    </row>
    <row r="269" spans="7:12" x14ac:dyDescent="0.2">
      <c r="G269" s="179"/>
      <c r="H269" s="179"/>
      <c r="I269" s="179"/>
      <c r="J269" s="179"/>
      <c r="K269" s="179"/>
      <c r="L269" s="179"/>
    </row>
    <row r="270" spans="7:12" x14ac:dyDescent="0.2">
      <c r="G270" s="179"/>
      <c r="H270" s="179"/>
      <c r="I270" s="179"/>
      <c r="J270" s="179"/>
      <c r="K270" s="179"/>
      <c r="L270" s="179"/>
    </row>
    <row r="271" spans="7:12" x14ac:dyDescent="0.2">
      <c r="G271" s="179"/>
      <c r="H271" s="179"/>
      <c r="I271" s="179"/>
      <c r="J271" s="179"/>
      <c r="K271" s="179"/>
      <c r="L271" s="179"/>
    </row>
    <row r="272" spans="7:12" x14ac:dyDescent="0.2">
      <c r="G272" s="179"/>
      <c r="H272" s="179"/>
      <c r="I272" s="179"/>
      <c r="J272" s="179"/>
      <c r="K272" s="179"/>
      <c r="L272" s="179"/>
    </row>
    <row r="273" spans="7:12" x14ac:dyDescent="0.2">
      <c r="G273" s="179"/>
      <c r="H273" s="179"/>
      <c r="I273" s="179"/>
      <c r="J273" s="179"/>
      <c r="K273" s="179"/>
      <c r="L273" s="179"/>
    </row>
    <row r="274" spans="7:12" x14ac:dyDescent="0.2">
      <c r="G274" s="179"/>
      <c r="H274" s="179"/>
      <c r="I274" s="179"/>
      <c r="J274" s="179"/>
      <c r="K274" s="179"/>
      <c r="L274" s="179"/>
    </row>
    <row r="275" spans="7:12" x14ac:dyDescent="0.2">
      <c r="G275" s="179"/>
      <c r="H275" s="179"/>
      <c r="I275" s="179"/>
      <c r="J275" s="179"/>
      <c r="K275" s="179"/>
      <c r="L275" s="179"/>
    </row>
    <row r="276" spans="7:12" x14ac:dyDescent="0.2">
      <c r="G276" s="179"/>
      <c r="H276" s="179"/>
      <c r="I276" s="179"/>
      <c r="J276" s="179"/>
      <c r="K276" s="179"/>
      <c r="L276" s="179"/>
    </row>
    <row r="277" spans="7:12" x14ac:dyDescent="0.2">
      <c r="G277" s="179"/>
      <c r="H277" s="179"/>
      <c r="I277" s="179"/>
      <c r="J277" s="179"/>
      <c r="K277" s="179"/>
      <c r="L277" s="179"/>
    </row>
    <row r="278" spans="7:12" x14ac:dyDescent="0.2">
      <c r="G278" s="179"/>
      <c r="H278" s="179"/>
      <c r="I278" s="179"/>
      <c r="J278" s="179"/>
      <c r="K278" s="179"/>
      <c r="L278" s="179"/>
    </row>
    <row r="279" spans="7:12" x14ac:dyDescent="0.2">
      <c r="G279" s="179"/>
      <c r="H279" s="179"/>
      <c r="I279" s="179"/>
      <c r="J279" s="179"/>
      <c r="K279" s="179"/>
      <c r="L279" s="179"/>
    </row>
    <row r="280" spans="7:12" x14ac:dyDescent="0.2">
      <c r="G280" s="179"/>
      <c r="H280" s="179"/>
      <c r="I280" s="179"/>
      <c r="J280" s="179"/>
      <c r="K280" s="179"/>
      <c r="L280" s="179"/>
    </row>
    <row r="281" spans="7:12" x14ac:dyDescent="0.2">
      <c r="G281" s="179"/>
      <c r="H281" s="179"/>
      <c r="I281" s="179"/>
      <c r="J281" s="179"/>
      <c r="K281" s="179"/>
      <c r="L281" s="179"/>
    </row>
    <row r="282" spans="7:12" x14ac:dyDescent="0.2">
      <c r="G282" s="179"/>
      <c r="H282" s="179"/>
      <c r="I282" s="179"/>
      <c r="J282" s="179"/>
      <c r="K282" s="179"/>
      <c r="L282" s="179"/>
    </row>
    <row r="283" spans="7:12" x14ac:dyDescent="0.2">
      <c r="G283" s="179"/>
      <c r="H283" s="179"/>
      <c r="I283" s="179"/>
      <c r="J283" s="179"/>
      <c r="K283" s="179"/>
      <c r="L283" s="179"/>
    </row>
    <row r="284" spans="7:12" x14ac:dyDescent="0.2">
      <c r="G284" s="179"/>
      <c r="H284" s="179"/>
      <c r="I284" s="179"/>
      <c r="J284" s="179"/>
      <c r="K284" s="179"/>
      <c r="L284" s="179"/>
    </row>
    <row r="285" spans="7:12" x14ac:dyDescent="0.2">
      <c r="G285" s="179"/>
      <c r="H285" s="179"/>
      <c r="I285" s="179"/>
      <c r="J285" s="179"/>
      <c r="K285" s="179"/>
      <c r="L285" s="179"/>
    </row>
    <row r="286" spans="7:12" x14ac:dyDescent="0.2">
      <c r="G286" s="179"/>
      <c r="H286" s="179"/>
      <c r="I286" s="179"/>
      <c r="J286" s="179"/>
      <c r="K286" s="179"/>
      <c r="L286" s="179"/>
    </row>
    <row r="287" spans="7:12" x14ac:dyDescent="0.2">
      <c r="G287" s="179"/>
      <c r="H287" s="179"/>
      <c r="I287" s="179"/>
      <c r="J287" s="179"/>
      <c r="K287" s="179"/>
      <c r="L287" s="179"/>
    </row>
    <row r="288" spans="7:12" x14ac:dyDescent="0.2">
      <c r="G288" s="179"/>
      <c r="H288" s="179"/>
      <c r="I288" s="179"/>
      <c r="J288" s="179"/>
      <c r="K288" s="179"/>
      <c r="L288" s="179"/>
    </row>
    <row r="289" spans="7:12" x14ac:dyDescent="0.2">
      <c r="G289" s="179"/>
      <c r="H289" s="179"/>
      <c r="I289" s="179"/>
      <c r="J289" s="179"/>
      <c r="K289" s="179"/>
      <c r="L289" s="179"/>
    </row>
    <row r="290" spans="7:12" x14ac:dyDescent="0.2">
      <c r="G290" s="179"/>
      <c r="H290" s="179"/>
      <c r="I290" s="179"/>
      <c r="J290" s="179"/>
      <c r="K290" s="179"/>
      <c r="L290" s="179"/>
    </row>
    <row r="291" spans="7:12" x14ac:dyDescent="0.2">
      <c r="G291" s="179"/>
      <c r="H291" s="179"/>
      <c r="I291" s="179"/>
      <c r="J291" s="179"/>
      <c r="K291" s="179"/>
      <c r="L291" s="179"/>
    </row>
    <row r="292" spans="7:12" x14ac:dyDescent="0.2">
      <c r="G292" s="179"/>
      <c r="H292" s="179"/>
      <c r="I292" s="179"/>
      <c r="J292" s="179"/>
      <c r="K292" s="179"/>
      <c r="L292" s="179"/>
    </row>
    <row r="293" spans="7:12" x14ac:dyDescent="0.2">
      <c r="G293" s="179"/>
      <c r="H293" s="179"/>
      <c r="I293" s="179"/>
      <c r="J293" s="179"/>
      <c r="K293" s="179"/>
      <c r="L293" s="179"/>
    </row>
    <row r="294" spans="7:12" x14ac:dyDescent="0.2">
      <c r="G294" s="179"/>
      <c r="H294" s="179"/>
      <c r="I294" s="179"/>
      <c r="J294" s="179"/>
      <c r="K294" s="179"/>
      <c r="L294" s="179"/>
    </row>
    <row r="295" spans="7:12" x14ac:dyDescent="0.2">
      <c r="G295" s="179"/>
      <c r="H295" s="179"/>
      <c r="I295" s="179"/>
      <c r="J295" s="179"/>
      <c r="K295" s="179"/>
      <c r="L295" s="179"/>
    </row>
    <row r="296" spans="7:12" x14ac:dyDescent="0.2">
      <c r="G296" s="179"/>
      <c r="H296" s="179"/>
      <c r="I296" s="179"/>
      <c r="J296" s="179"/>
      <c r="K296" s="179"/>
      <c r="L296" s="179"/>
    </row>
    <row r="297" spans="7:12" x14ac:dyDescent="0.2">
      <c r="G297" s="179"/>
      <c r="H297" s="179"/>
      <c r="I297" s="179"/>
      <c r="J297" s="179"/>
      <c r="K297" s="179"/>
      <c r="L297" s="179"/>
    </row>
    <row r="298" spans="7:12" x14ac:dyDescent="0.2">
      <c r="G298" s="179"/>
      <c r="H298" s="179"/>
      <c r="I298" s="179"/>
      <c r="J298" s="179"/>
      <c r="K298" s="179"/>
      <c r="L298" s="179"/>
    </row>
    <row r="299" spans="7:12" x14ac:dyDescent="0.2">
      <c r="G299" s="179"/>
      <c r="H299" s="179"/>
      <c r="I299" s="179"/>
      <c r="J299" s="179"/>
      <c r="K299" s="179"/>
      <c r="L299" s="179"/>
    </row>
    <row r="300" spans="7:12" x14ac:dyDescent="0.2">
      <c r="G300" s="179"/>
      <c r="H300" s="179"/>
      <c r="I300" s="179"/>
      <c r="J300" s="179"/>
      <c r="K300" s="179"/>
      <c r="L300" s="179"/>
    </row>
    <row r="301" spans="7:12" x14ac:dyDescent="0.2">
      <c r="G301" s="179"/>
      <c r="H301" s="179"/>
      <c r="I301" s="179"/>
      <c r="J301" s="179"/>
      <c r="K301" s="179"/>
      <c r="L301" s="179"/>
    </row>
    <row r="302" spans="7:12" x14ac:dyDescent="0.2">
      <c r="G302" s="179"/>
      <c r="H302" s="179"/>
      <c r="I302" s="179"/>
      <c r="J302" s="179"/>
      <c r="K302" s="179"/>
      <c r="L302" s="179"/>
    </row>
    <row r="303" spans="7:12" x14ac:dyDescent="0.2">
      <c r="G303" s="179"/>
      <c r="H303" s="179"/>
      <c r="I303" s="179"/>
      <c r="J303" s="179"/>
      <c r="K303" s="179"/>
      <c r="L303" s="179"/>
    </row>
    <row r="304" spans="7:12" x14ac:dyDescent="0.2">
      <c r="G304" s="179"/>
      <c r="H304" s="179"/>
      <c r="I304" s="179"/>
      <c r="J304" s="179"/>
      <c r="K304" s="179"/>
      <c r="L304" s="179"/>
    </row>
    <row r="305" spans="7:12" x14ac:dyDescent="0.2">
      <c r="G305" s="179"/>
      <c r="H305" s="179"/>
      <c r="I305" s="179"/>
      <c r="J305" s="179"/>
      <c r="K305" s="179"/>
      <c r="L305" s="179"/>
    </row>
    <row r="306" spans="7:12" x14ac:dyDescent="0.2">
      <c r="G306" s="179"/>
      <c r="H306" s="179"/>
      <c r="I306" s="179"/>
      <c r="J306" s="179"/>
      <c r="K306" s="179"/>
      <c r="L306" s="179"/>
    </row>
    <row r="307" spans="7:12" x14ac:dyDescent="0.2">
      <c r="G307" s="179"/>
      <c r="H307" s="179"/>
      <c r="I307" s="179"/>
      <c r="J307" s="179"/>
      <c r="K307" s="179"/>
      <c r="L307" s="179"/>
    </row>
    <row r="308" spans="7:12" x14ac:dyDescent="0.2">
      <c r="G308" s="179"/>
      <c r="H308" s="179"/>
      <c r="I308" s="179"/>
      <c r="J308" s="179"/>
      <c r="K308" s="179"/>
      <c r="L308" s="179"/>
    </row>
    <row r="309" spans="7:12" x14ac:dyDescent="0.2">
      <c r="G309" s="179"/>
      <c r="H309" s="179"/>
      <c r="I309" s="179"/>
      <c r="J309" s="179"/>
      <c r="K309" s="179"/>
      <c r="L309" s="179"/>
    </row>
    <row r="310" spans="7:12" x14ac:dyDescent="0.2">
      <c r="G310" s="179"/>
      <c r="H310" s="179"/>
      <c r="I310" s="179"/>
      <c r="J310" s="179"/>
      <c r="K310" s="179"/>
      <c r="L310" s="179"/>
    </row>
    <row r="311" spans="7:12" x14ac:dyDescent="0.2">
      <c r="G311" s="179"/>
      <c r="H311" s="179"/>
      <c r="I311" s="179"/>
      <c r="J311" s="179"/>
      <c r="K311" s="179"/>
      <c r="L311" s="179"/>
    </row>
    <row r="312" spans="7:12" x14ac:dyDescent="0.2">
      <c r="G312" s="179"/>
      <c r="H312" s="179"/>
      <c r="I312" s="179"/>
      <c r="J312" s="179"/>
      <c r="K312" s="179"/>
      <c r="L312" s="179"/>
    </row>
    <row r="313" spans="7:12" x14ac:dyDescent="0.2">
      <c r="G313" s="179"/>
      <c r="H313" s="179"/>
      <c r="I313" s="179"/>
      <c r="J313" s="179"/>
      <c r="K313" s="179"/>
      <c r="L313" s="179"/>
    </row>
    <row r="314" spans="7:12" x14ac:dyDescent="0.2">
      <c r="G314" s="179"/>
      <c r="H314" s="179"/>
      <c r="I314" s="179"/>
      <c r="J314" s="179"/>
      <c r="K314" s="179"/>
      <c r="L314" s="179"/>
    </row>
    <row r="315" spans="7:12" x14ac:dyDescent="0.2">
      <c r="G315" s="179"/>
      <c r="H315" s="179"/>
      <c r="I315" s="179"/>
      <c r="J315" s="179"/>
      <c r="K315" s="179"/>
      <c r="L315" s="179"/>
    </row>
    <row r="316" spans="7:12" x14ac:dyDescent="0.2">
      <c r="G316" s="179"/>
      <c r="H316" s="179"/>
      <c r="I316" s="179"/>
      <c r="J316" s="179"/>
      <c r="K316" s="179"/>
      <c r="L316" s="179"/>
    </row>
    <row r="317" spans="7:12" x14ac:dyDescent="0.2">
      <c r="G317" s="179"/>
      <c r="H317" s="179"/>
      <c r="I317" s="179"/>
      <c r="J317" s="179"/>
      <c r="K317" s="179"/>
      <c r="L317" s="179"/>
    </row>
    <row r="318" spans="7:12" x14ac:dyDescent="0.2">
      <c r="G318" s="179"/>
      <c r="H318" s="179"/>
      <c r="I318" s="179"/>
      <c r="J318" s="179"/>
      <c r="K318" s="179"/>
      <c r="L318" s="179"/>
    </row>
    <row r="319" spans="7:12" x14ac:dyDescent="0.2">
      <c r="G319" s="179"/>
      <c r="H319" s="179"/>
      <c r="I319" s="179"/>
      <c r="J319" s="179"/>
      <c r="K319" s="179"/>
      <c r="L319" s="179"/>
    </row>
    <row r="320" spans="7:12" x14ac:dyDescent="0.2">
      <c r="G320" s="179"/>
      <c r="H320" s="179"/>
      <c r="I320" s="179"/>
      <c r="J320" s="179"/>
      <c r="K320" s="179"/>
      <c r="L320" s="179"/>
    </row>
    <row r="321" spans="7:12" x14ac:dyDescent="0.2">
      <c r="G321" s="179"/>
      <c r="H321" s="179"/>
      <c r="I321" s="179"/>
      <c r="J321" s="179"/>
      <c r="K321" s="179"/>
      <c r="L321" s="179"/>
    </row>
    <row r="322" spans="7:12" x14ac:dyDescent="0.2">
      <c r="G322" s="179"/>
      <c r="H322" s="179"/>
      <c r="I322" s="179"/>
      <c r="J322" s="179"/>
      <c r="K322" s="179"/>
      <c r="L322" s="179"/>
    </row>
    <row r="323" spans="7:12" x14ac:dyDescent="0.2">
      <c r="G323" s="179"/>
      <c r="H323" s="179"/>
      <c r="I323" s="179"/>
      <c r="J323" s="179"/>
      <c r="K323" s="179"/>
      <c r="L323" s="179"/>
    </row>
    <row r="324" spans="7:12" x14ac:dyDescent="0.2">
      <c r="G324" s="179"/>
      <c r="H324" s="179"/>
      <c r="I324" s="179"/>
      <c r="J324" s="179"/>
      <c r="K324" s="179"/>
      <c r="L324" s="179"/>
    </row>
    <row r="325" spans="7:12" x14ac:dyDescent="0.2">
      <c r="G325" s="179"/>
      <c r="H325" s="179"/>
      <c r="I325" s="179"/>
      <c r="J325" s="179"/>
      <c r="K325" s="179"/>
      <c r="L325" s="179"/>
    </row>
    <row r="326" spans="7:12" x14ac:dyDescent="0.2">
      <c r="G326" s="179"/>
      <c r="H326" s="179"/>
      <c r="I326" s="179"/>
      <c r="J326" s="179"/>
      <c r="K326" s="179"/>
      <c r="L326" s="179"/>
    </row>
    <row r="327" spans="7:12" x14ac:dyDescent="0.2">
      <c r="G327" s="179"/>
      <c r="H327" s="179"/>
      <c r="I327" s="179"/>
      <c r="J327" s="179"/>
      <c r="K327" s="179"/>
      <c r="L327" s="179"/>
    </row>
    <row r="328" spans="7:12" x14ac:dyDescent="0.2">
      <c r="G328" s="179"/>
      <c r="H328" s="179"/>
      <c r="I328" s="179"/>
      <c r="J328" s="179"/>
      <c r="K328" s="179"/>
      <c r="L328" s="179"/>
    </row>
    <row r="329" spans="7:12" x14ac:dyDescent="0.2">
      <c r="G329" s="179"/>
      <c r="H329" s="179"/>
      <c r="I329" s="179"/>
      <c r="J329" s="179"/>
      <c r="K329" s="179"/>
      <c r="L329" s="179"/>
    </row>
    <row r="330" spans="7:12" x14ac:dyDescent="0.2">
      <c r="G330" s="179"/>
      <c r="H330" s="179"/>
      <c r="I330" s="179"/>
      <c r="J330" s="179"/>
      <c r="K330" s="179"/>
      <c r="L330" s="179"/>
    </row>
    <row r="331" spans="7:12" x14ac:dyDescent="0.2">
      <c r="G331" s="179"/>
      <c r="H331" s="179"/>
      <c r="I331" s="179"/>
      <c r="J331" s="179"/>
      <c r="K331" s="179"/>
      <c r="L331" s="179"/>
    </row>
    <row r="332" spans="7:12" x14ac:dyDescent="0.2">
      <c r="G332" s="179"/>
      <c r="H332" s="179"/>
      <c r="I332" s="179"/>
      <c r="J332" s="179"/>
      <c r="K332" s="179"/>
      <c r="L332" s="179"/>
    </row>
    <row r="333" spans="7:12" x14ac:dyDescent="0.2">
      <c r="G333" s="179"/>
      <c r="H333" s="179"/>
      <c r="I333" s="179"/>
      <c r="J333" s="179"/>
      <c r="K333" s="179"/>
      <c r="L333" s="179"/>
    </row>
    <row r="334" spans="7:12" x14ac:dyDescent="0.2">
      <c r="G334" s="179"/>
      <c r="H334" s="179"/>
      <c r="I334" s="179"/>
      <c r="J334" s="179"/>
      <c r="K334" s="179"/>
      <c r="L334" s="179"/>
    </row>
    <row r="335" spans="7:12" x14ac:dyDescent="0.2">
      <c r="G335" s="179"/>
      <c r="H335" s="179"/>
      <c r="I335" s="179"/>
      <c r="J335" s="179"/>
      <c r="K335" s="179"/>
      <c r="L335" s="179"/>
    </row>
    <row r="336" spans="7:12" x14ac:dyDescent="0.2">
      <c r="G336" s="179"/>
      <c r="H336" s="179"/>
      <c r="I336" s="179"/>
      <c r="J336" s="179"/>
      <c r="K336" s="179"/>
      <c r="L336" s="179"/>
    </row>
    <row r="337" spans="7:12" x14ac:dyDescent="0.2">
      <c r="G337" s="179"/>
      <c r="H337" s="179"/>
      <c r="I337" s="179"/>
      <c r="J337" s="179"/>
      <c r="K337" s="179"/>
      <c r="L337" s="179"/>
    </row>
    <row r="338" spans="7:12" x14ac:dyDescent="0.2">
      <c r="G338" s="179"/>
      <c r="H338" s="179"/>
      <c r="I338" s="179"/>
      <c r="J338" s="179"/>
      <c r="K338" s="179"/>
      <c r="L338" s="179"/>
    </row>
    <row r="339" spans="7:12" x14ac:dyDescent="0.2">
      <c r="G339" s="179"/>
      <c r="H339" s="179"/>
      <c r="I339" s="179"/>
      <c r="J339" s="179"/>
      <c r="K339" s="179"/>
      <c r="L339" s="179"/>
    </row>
    <row r="340" spans="7:12" x14ac:dyDescent="0.2">
      <c r="G340" s="179"/>
      <c r="H340" s="179"/>
      <c r="I340" s="179"/>
      <c r="J340" s="179"/>
      <c r="K340" s="179"/>
      <c r="L340" s="179"/>
    </row>
    <row r="341" spans="7:12" x14ac:dyDescent="0.2">
      <c r="G341" s="179"/>
      <c r="H341" s="179"/>
      <c r="I341" s="179"/>
      <c r="J341" s="179"/>
      <c r="K341" s="179"/>
      <c r="L341" s="179"/>
    </row>
    <row r="342" spans="7:12" x14ac:dyDescent="0.2">
      <c r="G342" s="179"/>
      <c r="H342" s="179"/>
      <c r="I342" s="179"/>
      <c r="J342" s="179"/>
      <c r="K342" s="179"/>
      <c r="L342" s="179"/>
    </row>
    <row r="343" spans="7:12" x14ac:dyDescent="0.2">
      <c r="G343" s="179"/>
      <c r="H343" s="179"/>
      <c r="I343" s="179"/>
      <c r="J343" s="179"/>
      <c r="K343" s="179"/>
      <c r="L343" s="179"/>
    </row>
    <row r="344" spans="7:12" x14ac:dyDescent="0.2">
      <c r="G344" s="179"/>
      <c r="H344" s="179"/>
      <c r="I344" s="179"/>
      <c r="J344" s="179"/>
      <c r="K344" s="179"/>
      <c r="L344" s="179"/>
    </row>
    <row r="345" spans="7:12" x14ac:dyDescent="0.2">
      <c r="G345" s="179"/>
      <c r="H345" s="179"/>
      <c r="I345" s="179"/>
      <c r="J345" s="179"/>
      <c r="K345" s="179"/>
      <c r="L345" s="179"/>
    </row>
    <row r="346" spans="7:12" x14ac:dyDescent="0.2">
      <c r="G346" s="179"/>
      <c r="H346" s="179"/>
      <c r="I346" s="179"/>
      <c r="J346" s="179"/>
      <c r="K346" s="179"/>
      <c r="L346" s="179"/>
    </row>
    <row r="347" spans="7:12" x14ac:dyDescent="0.2">
      <c r="G347" s="179"/>
      <c r="H347" s="179"/>
      <c r="I347" s="179"/>
      <c r="J347" s="179"/>
      <c r="K347" s="179"/>
      <c r="L347" s="179"/>
    </row>
    <row r="348" spans="7:12" x14ac:dyDescent="0.2">
      <c r="G348" s="179"/>
      <c r="H348" s="179"/>
      <c r="I348" s="179"/>
      <c r="J348" s="179"/>
      <c r="K348" s="179"/>
      <c r="L348" s="179"/>
    </row>
    <row r="349" spans="7:12" x14ac:dyDescent="0.2">
      <c r="G349" s="179"/>
      <c r="H349" s="179"/>
      <c r="I349" s="179"/>
      <c r="J349" s="179"/>
      <c r="K349" s="179"/>
      <c r="L349" s="179"/>
    </row>
    <row r="350" spans="7:12" x14ac:dyDescent="0.2">
      <c r="G350" s="179"/>
      <c r="H350" s="179"/>
      <c r="I350" s="179"/>
      <c r="J350" s="179"/>
      <c r="K350" s="179"/>
      <c r="L350" s="179"/>
    </row>
    <row r="351" spans="7:12" x14ac:dyDescent="0.2">
      <c r="G351" s="179"/>
      <c r="H351" s="179"/>
      <c r="I351" s="179"/>
      <c r="J351" s="179"/>
      <c r="K351" s="179"/>
      <c r="L351" s="179"/>
    </row>
    <row r="352" spans="7:12" x14ac:dyDescent="0.2">
      <c r="G352" s="179"/>
      <c r="H352" s="179"/>
      <c r="I352" s="179"/>
      <c r="J352" s="179"/>
      <c r="K352" s="179"/>
      <c r="L352" s="179"/>
    </row>
    <row r="353" spans="7:12" x14ac:dyDescent="0.2">
      <c r="G353" s="179"/>
      <c r="H353" s="179"/>
      <c r="I353" s="179"/>
      <c r="J353" s="179"/>
      <c r="K353" s="179"/>
      <c r="L353" s="179"/>
    </row>
    <row r="354" spans="7:12" x14ac:dyDescent="0.2">
      <c r="G354" s="179"/>
      <c r="H354" s="179"/>
      <c r="I354" s="179"/>
      <c r="J354" s="179"/>
      <c r="K354" s="179"/>
      <c r="L354" s="179"/>
    </row>
    <row r="355" spans="7:12" x14ac:dyDescent="0.2">
      <c r="G355" s="179"/>
      <c r="H355" s="179"/>
      <c r="I355" s="179"/>
      <c r="J355" s="179"/>
      <c r="K355" s="179"/>
      <c r="L355" s="179"/>
    </row>
  </sheetData>
  <mergeCells count="8">
    <mergeCell ref="B104:C104"/>
    <mergeCell ref="M3:O3"/>
    <mergeCell ref="D3:F3"/>
    <mergeCell ref="G3:I3"/>
    <mergeCell ref="J3:L3"/>
    <mergeCell ref="D22:E22"/>
    <mergeCell ref="D27:E27"/>
    <mergeCell ref="D30:E30"/>
  </mergeCells>
  <pageMargins left="0.7" right="0.7" top="0.75" bottom="0.75" header="0.3" footer="0.3"/>
  <pageSetup paperSize="9" scale="57" orientation="portrait" verticalDpi="0" r:id="rId1"/>
  <rowBreaks count="1" manualBreakCount="1">
    <brk id="41" max="17" man="1"/>
  </rowBreaks>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3</vt:i4>
      </vt:variant>
    </vt:vector>
  </HeadingPairs>
  <TitlesOfParts>
    <vt:vector size="9" baseType="lpstr">
      <vt:lpstr>Sammendrag 2014</vt:lpstr>
      <vt:lpstr>Budsjett og regnskap 2014</vt:lpstr>
      <vt:lpstr>Utestående og fordringer</vt:lpstr>
      <vt:lpstr>Inntekter 2014</vt:lpstr>
      <vt:lpstr>Utgifter 2014</vt:lpstr>
      <vt:lpstr>Budsjett 2015</vt:lpstr>
      <vt:lpstr>'Budsjett 2015'!Utskriftsområde</vt:lpstr>
      <vt:lpstr>'Sammendrag 2014'!Utskriftsområde</vt:lpstr>
      <vt:lpstr>'Utestående og fordringer'!Utskriftsområde</vt:lpstr>
    </vt:vector>
  </TitlesOfParts>
  <Company>Enova SF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Slungaard Myklebust</dc:creator>
  <cp:lastModifiedBy>Ingrid Slungaard Myklebust</cp:lastModifiedBy>
  <cp:lastPrinted>2015-02-11T08:46:58Z</cp:lastPrinted>
  <dcterms:created xsi:type="dcterms:W3CDTF">2013-07-31T18:26:12Z</dcterms:created>
  <dcterms:modified xsi:type="dcterms:W3CDTF">2015-02-11T08:52:01Z</dcterms:modified>
</cp:coreProperties>
</file>